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sandra.mason\Documents\"/>
    </mc:Choice>
  </mc:AlternateContent>
  <bookViews>
    <workbookView xWindow="0" yWindow="0" windowWidth="20490" windowHeight="7770" tabRatio="914" firstSheet="1" activeTab="1"/>
  </bookViews>
  <sheets>
    <sheet name="Values" sheetId="13" state="hidden" r:id="rId1"/>
    <sheet name="Start Here" sheetId="19" r:id="rId2"/>
    <sheet name="e911" sheetId="2" r:id="rId3"/>
    <sheet name="Profiles" sheetId="3" r:id="rId4"/>
    <sheet name="Video Profiles" sheetId="18" r:id="rId5"/>
    <sheet name="Fax2Mail" sheetId="11" r:id="rId6"/>
    <sheet name="Side Cars" sheetId="4" r:id="rId7"/>
    <sheet name="Call Pickup Grps" sheetId="5" r:id="rId8"/>
    <sheet name="Hunt Grps" sheetId="6" r:id="rId9"/>
    <sheet name="Auto Attend" sheetId="17" r:id="rId10"/>
    <sheet name="Call Rcrdg" sheetId="8" r:id="rId11"/>
    <sheet name="Informacast" sheetId="10" state="hidden" r:id="rId12"/>
    <sheet name="Contact Ctr" sheetId="16" r:id="rId13"/>
    <sheet name="Billing" sheetId="15" r:id="rId14"/>
    <sheet name="Validations" sheetId="1" r:id="rId15"/>
    <sheet name="Network Capacity Calculator" sheetId="12" r:id="rId16"/>
  </sheets>
  <definedNames>
    <definedName name="_xlnm._FilterDatabase" localSheetId="13" hidden="1">Billing!$B$5:$I$5</definedName>
    <definedName name="_xlnm._FilterDatabase" localSheetId="10" hidden="1">'Call Rcrdg'!$A$1:$H$1</definedName>
    <definedName name="_xlnm._FilterDatabase" localSheetId="12" hidden="1">'Contact Ctr'!$A$1:$C$1</definedName>
    <definedName name="_xlnm._FilterDatabase" localSheetId="2" hidden="1">'e911'!$A$1:$G$53</definedName>
    <definedName name="_xlnm._FilterDatabase" localSheetId="5" hidden="1">Fax2Mail!$A$1:$D$1</definedName>
    <definedName name="_xlnm._FilterDatabase" localSheetId="3" hidden="1">Profiles!$A$1:$U$201</definedName>
    <definedName name="_xlnm._FilterDatabase" localSheetId="4" hidden="1">'Video Profiles'!$A$2:$S$3</definedName>
    <definedName name="All_DIDs" comment="Used to validate a selected DID is valid meaning it exists in the DID column or the Secondary Column">Profiles!$C$3:$C$201,Profiles!$J$201,Profiles!$J$3:$J$201</definedName>
    <definedName name="CC_DIDs">'Call Rcrdg'!$A$3:$A$51</definedName>
    <definedName name="DID">Profiles!$C$2:$C$1048576</definedName>
    <definedName name="Hunt_Groups">Profiles!$P$2:$P$1048576</definedName>
    <definedName name="Loc_Codes">'e911'!$G$3:$G$50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1" l="1"/>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4" i="15"/>
  <c r="K75" i="15"/>
  <c r="K76" i="15"/>
  <c r="K77"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K103" i="15"/>
  <c r="K104" i="15"/>
  <c r="K105" i="15"/>
  <c r="K106" i="15"/>
  <c r="K107" i="15"/>
  <c r="K108" i="15"/>
  <c r="K109" i="15"/>
  <c r="K110" i="15"/>
  <c r="K111" i="15"/>
  <c r="K112" i="15"/>
  <c r="K113" i="15"/>
  <c r="K114" i="15"/>
  <c r="K115" i="15"/>
  <c r="K116" i="15"/>
  <c r="K117" i="15"/>
  <c r="K118" i="15"/>
  <c r="K119" i="15"/>
  <c r="K120" i="15"/>
  <c r="K121" i="15"/>
  <c r="K122" i="15"/>
  <c r="K123" i="15"/>
  <c r="K124" i="15"/>
  <c r="K125" i="15"/>
  <c r="K126" i="15"/>
  <c r="K127" i="15"/>
  <c r="K128" i="15"/>
  <c r="K129" i="15"/>
  <c r="K130" i="15"/>
  <c r="K131" i="15"/>
  <c r="K132" i="15"/>
  <c r="K133" i="15"/>
  <c r="K134" i="15"/>
  <c r="K135" i="15"/>
  <c r="K136" i="15"/>
  <c r="K137" i="15"/>
  <c r="K138" i="15"/>
  <c r="K139" i="15"/>
  <c r="K140" i="15"/>
  <c r="K141" i="15"/>
  <c r="K142" i="15"/>
  <c r="K143" i="15"/>
  <c r="K144" i="15"/>
  <c r="K145" i="15"/>
  <c r="K146" i="15"/>
  <c r="K147" i="15"/>
  <c r="K148" i="15"/>
  <c r="K149" i="15"/>
  <c r="K150" i="15"/>
  <c r="K151" i="15"/>
  <c r="K152" i="15"/>
  <c r="K153" i="15"/>
  <c r="K154" i="15"/>
  <c r="K155" i="15"/>
  <c r="K156" i="15"/>
  <c r="K157" i="15"/>
  <c r="K158" i="15"/>
  <c r="K159" i="15"/>
  <c r="K160" i="15"/>
  <c r="K161" i="15"/>
  <c r="K162" i="15"/>
  <c r="K163" i="15"/>
  <c r="K164" i="15"/>
  <c r="K165" i="15"/>
  <c r="K166" i="15"/>
  <c r="K167" i="15"/>
  <c r="K168" i="15"/>
  <c r="K169" i="15"/>
  <c r="K170" i="15"/>
  <c r="K171" i="15"/>
  <c r="K172" i="15"/>
  <c r="K173" i="15"/>
  <c r="K174" i="15"/>
  <c r="K175" i="15"/>
  <c r="K176" i="15"/>
  <c r="K177" i="15"/>
  <c r="K178" i="15"/>
  <c r="K179" i="15"/>
  <c r="K180" i="15"/>
  <c r="K181" i="15"/>
  <c r="K182" i="15"/>
  <c r="K183" i="15"/>
  <c r="K184" i="15"/>
  <c r="K185" i="15"/>
  <c r="K186" i="15"/>
  <c r="K187" i="15"/>
  <c r="K188" i="15"/>
  <c r="K189" i="15"/>
  <c r="K190" i="15"/>
  <c r="K191" i="15"/>
  <c r="K192" i="15"/>
  <c r="K193" i="15"/>
  <c r="K194" i="15"/>
  <c r="K195" i="15"/>
  <c r="K196" i="15"/>
  <c r="K197" i="15"/>
  <c r="K198" i="15"/>
  <c r="K199" i="15"/>
  <c r="K200" i="15"/>
  <c r="K201" i="15"/>
  <c r="K202" i="15"/>
  <c r="K203" i="15"/>
  <c r="K204" i="15"/>
  <c r="K8" i="15"/>
  <c r="K6" i="15"/>
  <c r="G50" i="2"/>
  <c r="G51"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3" i="2"/>
  <c r="P4" i="3"/>
  <c r="Q4" i="3"/>
  <c r="R4" i="3"/>
  <c r="S4" i="3"/>
  <c r="T4" i="3"/>
  <c r="U4" i="3"/>
  <c r="P5" i="3"/>
  <c r="Q5" i="3"/>
  <c r="R5" i="3"/>
  <c r="S5" i="3"/>
  <c r="T5" i="3"/>
  <c r="U5" i="3"/>
  <c r="P6" i="3"/>
  <c r="Q6" i="3"/>
  <c r="R6" i="3"/>
  <c r="S6" i="3"/>
  <c r="T6" i="3"/>
  <c r="U6" i="3"/>
  <c r="P7" i="3"/>
  <c r="Q7" i="3"/>
  <c r="R7" i="3"/>
  <c r="S7" i="3"/>
  <c r="T7" i="3"/>
  <c r="U7" i="3"/>
  <c r="P8" i="3"/>
  <c r="Q8" i="3"/>
  <c r="R8" i="3"/>
  <c r="S8" i="3"/>
  <c r="T8" i="3"/>
  <c r="U8" i="3"/>
  <c r="P9" i="3"/>
  <c r="Q9" i="3"/>
  <c r="R9" i="3"/>
  <c r="S9" i="3"/>
  <c r="T9" i="3"/>
  <c r="U9" i="3"/>
  <c r="P10" i="3"/>
  <c r="Q10" i="3"/>
  <c r="R10" i="3"/>
  <c r="S10" i="3"/>
  <c r="T10" i="3"/>
  <c r="U10" i="3"/>
  <c r="P11" i="3"/>
  <c r="Q11" i="3"/>
  <c r="R11" i="3"/>
  <c r="S11" i="3"/>
  <c r="T11" i="3"/>
  <c r="U11" i="3"/>
  <c r="P12" i="3"/>
  <c r="Q12" i="3"/>
  <c r="R12" i="3"/>
  <c r="S12" i="3"/>
  <c r="T12" i="3"/>
  <c r="U12" i="3"/>
  <c r="P13" i="3"/>
  <c r="Q13" i="3"/>
  <c r="R13" i="3"/>
  <c r="S13" i="3"/>
  <c r="T13" i="3"/>
  <c r="U13" i="3"/>
  <c r="P14" i="3"/>
  <c r="Q14" i="3"/>
  <c r="R14" i="3"/>
  <c r="S14" i="3"/>
  <c r="T14" i="3"/>
  <c r="U14" i="3"/>
  <c r="P15" i="3"/>
  <c r="Q15" i="3"/>
  <c r="R15" i="3"/>
  <c r="S15" i="3"/>
  <c r="T15" i="3"/>
  <c r="U15" i="3"/>
  <c r="P16" i="3"/>
  <c r="Q16" i="3"/>
  <c r="R16" i="3"/>
  <c r="S16" i="3"/>
  <c r="T16" i="3"/>
  <c r="U16" i="3"/>
  <c r="P17" i="3"/>
  <c r="Q17" i="3"/>
  <c r="R17" i="3"/>
  <c r="S17" i="3"/>
  <c r="T17" i="3"/>
  <c r="U17" i="3"/>
  <c r="P18" i="3"/>
  <c r="Q18" i="3"/>
  <c r="R18" i="3"/>
  <c r="S18" i="3"/>
  <c r="T18" i="3"/>
  <c r="U18" i="3"/>
  <c r="P19" i="3"/>
  <c r="Q19" i="3"/>
  <c r="R19" i="3"/>
  <c r="S19" i="3"/>
  <c r="T19" i="3"/>
  <c r="U19" i="3"/>
  <c r="P20" i="3"/>
  <c r="Q20" i="3"/>
  <c r="R20" i="3"/>
  <c r="S20" i="3"/>
  <c r="T20" i="3"/>
  <c r="U20" i="3"/>
  <c r="P21" i="3"/>
  <c r="Q21" i="3"/>
  <c r="R21" i="3"/>
  <c r="S21" i="3"/>
  <c r="T21" i="3"/>
  <c r="U21" i="3"/>
  <c r="P22" i="3"/>
  <c r="Q22" i="3"/>
  <c r="R22" i="3"/>
  <c r="S22" i="3"/>
  <c r="T22" i="3"/>
  <c r="U22" i="3"/>
  <c r="P23" i="3"/>
  <c r="Q23" i="3"/>
  <c r="R23" i="3"/>
  <c r="S23" i="3"/>
  <c r="T23" i="3"/>
  <c r="U23" i="3"/>
  <c r="P24" i="3"/>
  <c r="Q24" i="3"/>
  <c r="R24" i="3"/>
  <c r="S24" i="3"/>
  <c r="T24" i="3"/>
  <c r="U24" i="3"/>
  <c r="P25" i="3"/>
  <c r="Q25" i="3"/>
  <c r="R25" i="3"/>
  <c r="S25" i="3"/>
  <c r="T25" i="3"/>
  <c r="U25" i="3"/>
  <c r="P26" i="3"/>
  <c r="Q26" i="3"/>
  <c r="R26" i="3"/>
  <c r="S26" i="3"/>
  <c r="T26" i="3"/>
  <c r="U26" i="3"/>
  <c r="P27" i="3"/>
  <c r="Q27" i="3"/>
  <c r="R27" i="3"/>
  <c r="S27" i="3"/>
  <c r="T27" i="3"/>
  <c r="U27" i="3"/>
  <c r="P28" i="3"/>
  <c r="Q28" i="3"/>
  <c r="R28" i="3"/>
  <c r="S28" i="3"/>
  <c r="T28" i="3"/>
  <c r="U28" i="3"/>
  <c r="P29" i="3"/>
  <c r="Q29" i="3"/>
  <c r="R29" i="3"/>
  <c r="S29" i="3"/>
  <c r="T29" i="3"/>
  <c r="U29" i="3"/>
  <c r="P30" i="3"/>
  <c r="Q30" i="3"/>
  <c r="R30" i="3"/>
  <c r="S30" i="3"/>
  <c r="T30" i="3"/>
  <c r="U30" i="3"/>
  <c r="P31" i="3"/>
  <c r="Q31" i="3"/>
  <c r="R31" i="3"/>
  <c r="S31" i="3"/>
  <c r="T31" i="3"/>
  <c r="U31" i="3"/>
  <c r="P32" i="3"/>
  <c r="Q32" i="3"/>
  <c r="R32" i="3"/>
  <c r="S32" i="3"/>
  <c r="T32" i="3"/>
  <c r="U32" i="3"/>
  <c r="P33" i="3"/>
  <c r="Q33" i="3"/>
  <c r="R33" i="3"/>
  <c r="S33" i="3"/>
  <c r="T33" i="3"/>
  <c r="U33" i="3"/>
  <c r="P34" i="3"/>
  <c r="Q34" i="3"/>
  <c r="R34" i="3"/>
  <c r="S34" i="3"/>
  <c r="T34" i="3"/>
  <c r="U34" i="3"/>
  <c r="P35" i="3"/>
  <c r="Q35" i="3"/>
  <c r="R35" i="3"/>
  <c r="S35" i="3"/>
  <c r="T35" i="3"/>
  <c r="U35" i="3"/>
  <c r="P36" i="3"/>
  <c r="Q36" i="3"/>
  <c r="R36" i="3"/>
  <c r="S36" i="3"/>
  <c r="T36" i="3"/>
  <c r="U36" i="3"/>
  <c r="P37" i="3"/>
  <c r="Q37" i="3"/>
  <c r="R37" i="3"/>
  <c r="S37" i="3"/>
  <c r="T37" i="3"/>
  <c r="U37" i="3"/>
  <c r="P38" i="3"/>
  <c r="Q38" i="3"/>
  <c r="R38" i="3"/>
  <c r="S38" i="3"/>
  <c r="T38" i="3"/>
  <c r="U38" i="3"/>
  <c r="P39" i="3"/>
  <c r="Q39" i="3"/>
  <c r="R39" i="3"/>
  <c r="S39" i="3"/>
  <c r="T39" i="3"/>
  <c r="U39" i="3"/>
  <c r="P40" i="3"/>
  <c r="Q40" i="3"/>
  <c r="R40" i="3"/>
  <c r="S40" i="3"/>
  <c r="T40" i="3"/>
  <c r="U40" i="3"/>
  <c r="P41" i="3"/>
  <c r="Q41" i="3"/>
  <c r="R41" i="3"/>
  <c r="S41" i="3"/>
  <c r="T41" i="3"/>
  <c r="U41" i="3"/>
  <c r="P42" i="3"/>
  <c r="Q42" i="3"/>
  <c r="R42" i="3"/>
  <c r="S42" i="3"/>
  <c r="T42" i="3"/>
  <c r="U42" i="3"/>
  <c r="P43" i="3"/>
  <c r="Q43" i="3"/>
  <c r="R43" i="3"/>
  <c r="S43" i="3"/>
  <c r="T43" i="3"/>
  <c r="U43" i="3"/>
  <c r="P44" i="3"/>
  <c r="Q44" i="3"/>
  <c r="R44" i="3"/>
  <c r="S44" i="3"/>
  <c r="T44" i="3"/>
  <c r="U44" i="3"/>
  <c r="P45" i="3"/>
  <c r="Q45" i="3"/>
  <c r="R45" i="3"/>
  <c r="S45" i="3"/>
  <c r="T45" i="3"/>
  <c r="U45" i="3"/>
  <c r="P46" i="3"/>
  <c r="Q46" i="3"/>
  <c r="R46" i="3"/>
  <c r="S46" i="3"/>
  <c r="T46" i="3"/>
  <c r="U46" i="3"/>
  <c r="P47" i="3"/>
  <c r="Q47" i="3"/>
  <c r="R47" i="3"/>
  <c r="S47" i="3"/>
  <c r="T47" i="3"/>
  <c r="U47" i="3"/>
  <c r="P48" i="3"/>
  <c r="Q48" i="3"/>
  <c r="R48" i="3"/>
  <c r="S48" i="3"/>
  <c r="T48" i="3"/>
  <c r="U48" i="3"/>
  <c r="P49" i="3"/>
  <c r="Q49" i="3"/>
  <c r="R49" i="3"/>
  <c r="S49" i="3"/>
  <c r="T49" i="3"/>
  <c r="U49" i="3"/>
  <c r="P50" i="3"/>
  <c r="Q50" i="3"/>
  <c r="R50" i="3"/>
  <c r="S50" i="3"/>
  <c r="T50" i="3"/>
  <c r="U50" i="3"/>
  <c r="P51" i="3"/>
  <c r="Q51" i="3"/>
  <c r="R51" i="3"/>
  <c r="S51" i="3"/>
  <c r="T51" i="3"/>
  <c r="U51" i="3"/>
  <c r="P52" i="3"/>
  <c r="Q52" i="3"/>
  <c r="R52" i="3"/>
  <c r="S52" i="3"/>
  <c r="T52" i="3"/>
  <c r="U52" i="3"/>
  <c r="P53" i="3"/>
  <c r="Q53" i="3"/>
  <c r="R53" i="3"/>
  <c r="S53" i="3"/>
  <c r="T53" i="3"/>
  <c r="U53" i="3"/>
  <c r="P54" i="3"/>
  <c r="Q54" i="3"/>
  <c r="R54" i="3"/>
  <c r="S54" i="3"/>
  <c r="T54" i="3"/>
  <c r="U54" i="3"/>
  <c r="P55" i="3"/>
  <c r="Q55" i="3"/>
  <c r="R55" i="3"/>
  <c r="S55" i="3"/>
  <c r="T55" i="3"/>
  <c r="U55" i="3"/>
  <c r="P56" i="3"/>
  <c r="Q56" i="3"/>
  <c r="R56" i="3"/>
  <c r="S56" i="3"/>
  <c r="T56" i="3"/>
  <c r="U56" i="3"/>
  <c r="P57" i="3"/>
  <c r="Q57" i="3"/>
  <c r="R57" i="3"/>
  <c r="S57" i="3"/>
  <c r="T57" i="3"/>
  <c r="U57" i="3"/>
  <c r="P58" i="3"/>
  <c r="Q58" i="3"/>
  <c r="R58" i="3"/>
  <c r="S58" i="3"/>
  <c r="T58" i="3"/>
  <c r="U58" i="3"/>
  <c r="P59" i="3"/>
  <c r="Q59" i="3"/>
  <c r="R59" i="3"/>
  <c r="S59" i="3"/>
  <c r="T59" i="3"/>
  <c r="U59" i="3"/>
  <c r="P60" i="3"/>
  <c r="Q60" i="3"/>
  <c r="R60" i="3"/>
  <c r="S60" i="3"/>
  <c r="T60" i="3"/>
  <c r="U60" i="3"/>
  <c r="P61" i="3"/>
  <c r="Q61" i="3"/>
  <c r="R61" i="3"/>
  <c r="S61" i="3"/>
  <c r="T61" i="3"/>
  <c r="U61" i="3"/>
  <c r="P62" i="3"/>
  <c r="Q62" i="3"/>
  <c r="R62" i="3"/>
  <c r="S62" i="3"/>
  <c r="T62" i="3"/>
  <c r="U62" i="3"/>
  <c r="P63" i="3"/>
  <c r="Q63" i="3"/>
  <c r="R63" i="3"/>
  <c r="S63" i="3"/>
  <c r="T63" i="3"/>
  <c r="U63" i="3"/>
  <c r="P64" i="3"/>
  <c r="Q64" i="3"/>
  <c r="R64" i="3"/>
  <c r="S64" i="3"/>
  <c r="T64" i="3"/>
  <c r="U64" i="3"/>
  <c r="P65" i="3"/>
  <c r="Q65" i="3"/>
  <c r="R65" i="3"/>
  <c r="S65" i="3"/>
  <c r="T65" i="3"/>
  <c r="U65" i="3"/>
  <c r="P66" i="3"/>
  <c r="Q66" i="3"/>
  <c r="R66" i="3"/>
  <c r="S66" i="3"/>
  <c r="T66" i="3"/>
  <c r="U66" i="3"/>
  <c r="P67" i="3"/>
  <c r="Q67" i="3"/>
  <c r="R67" i="3"/>
  <c r="S67" i="3"/>
  <c r="T67" i="3"/>
  <c r="U67" i="3"/>
  <c r="P68" i="3"/>
  <c r="Q68" i="3"/>
  <c r="R68" i="3"/>
  <c r="S68" i="3"/>
  <c r="T68" i="3"/>
  <c r="U68" i="3"/>
  <c r="P69" i="3"/>
  <c r="Q69" i="3"/>
  <c r="R69" i="3"/>
  <c r="S69" i="3"/>
  <c r="T69" i="3"/>
  <c r="U69" i="3"/>
  <c r="P70" i="3"/>
  <c r="Q70" i="3"/>
  <c r="R70" i="3"/>
  <c r="S70" i="3"/>
  <c r="T70" i="3"/>
  <c r="U70" i="3"/>
  <c r="P71" i="3"/>
  <c r="Q71" i="3"/>
  <c r="R71" i="3"/>
  <c r="S71" i="3"/>
  <c r="T71" i="3"/>
  <c r="U71" i="3"/>
  <c r="P72" i="3"/>
  <c r="Q72" i="3"/>
  <c r="R72" i="3"/>
  <c r="S72" i="3"/>
  <c r="T72" i="3"/>
  <c r="U72" i="3"/>
  <c r="P73" i="3"/>
  <c r="Q73" i="3"/>
  <c r="R73" i="3"/>
  <c r="S73" i="3"/>
  <c r="T73" i="3"/>
  <c r="U73" i="3"/>
  <c r="P74" i="3"/>
  <c r="Q74" i="3"/>
  <c r="R74" i="3"/>
  <c r="S74" i="3"/>
  <c r="T74" i="3"/>
  <c r="U74" i="3"/>
  <c r="P75" i="3"/>
  <c r="Q75" i="3"/>
  <c r="R75" i="3"/>
  <c r="S75" i="3"/>
  <c r="T75" i="3"/>
  <c r="U75" i="3"/>
  <c r="P76" i="3"/>
  <c r="Q76" i="3"/>
  <c r="R76" i="3"/>
  <c r="S76" i="3"/>
  <c r="T76" i="3"/>
  <c r="U76" i="3"/>
  <c r="P77" i="3"/>
  <c r="Q77" i="3"/>
  <c r="R77" i="3"/>
  <c r="S77" i="3"/>
  <c r="T77" i="3"/>
  <c r="U77" i="3"/>
  <c r="P78" i="3"/>
  <c r="Q78" i="3"/>
  <c r="R78" i="3"/>
  <c r="S78" i="3"/>
  <c r="T78" i="3"/>
  <c r="U78" i="3"/>
  <c r="P79" i="3"/>
  <c r="Q79" i="3"/>
  <c r="R79" i="3"/>
  <c r="S79" i="3"/>
  <c r="T79" i="3"/>
  <c r="U79" i="3"/>
  <c r="P80" i="3"/>
  <c r="Q80" i="3"/>
  <c r="R80" i="3"/>
  <c r="S80" i="3"/>
  <c r="T80" i="3"/>
  <c r="U80" i="3"/>
  <c r="P81" i="3"/>
  <c r="Q81" i="3"/>
  <c r="R81" i="3"/>
  <c r="S81" i="3"/>
  <c r="T81" i="3"/>
  <c r="U81" i="3"/>
  <c r="P82" i="3"/>
  <c r="Q82" i="3"/>
  <c r="R82" i="3"/>
  <c r="S82" i="3"/>
  <c r="T82" i="3"/>
  <c r="U82" i="3"/>
  <c r="P83" i="3"/>
  <c r="Q83" i="3"/>
  <c r="R83" i="3"/>
  <c r="S83" i="3"/>
  <c r="T83" i="3"/>
  <c r="U83" i="3"/>
  <c r="P84" i="3"/>
  <c r="Q84" i="3"/>
  <c r="R84" i="3"/>
  <c r="S84" i="3"/>
  <c r="T84" i="3"/>
  <c r="U84" i="3"/>
  <c r="P85" i="3"/>
  <c r="Q85" i="3"/>
  <c r="R85" i="3"/>
  <c r="S85" i="3"/>
  <c r="T85" i="3"/>
  <c r="U85" i="3"/>
  <c r="P86" i="3"/>
  <c r="Q86" i="3"/>
  <c r="R86" i="3"/>
  <c r="S86" i="3"/>
  <c r="T86" i="3"/>
  <c r="U86" i="3"/>
  <c r="P87" i="3"/>
  <c r="Q87" i="3"/>
  <c r="R87" i="3"/>
  <c r="S87" i="3"/>
  <c r="T87" i="3"/>
  <c r="U87" i="3"/>
  <c r="P88" i="3"/>
  <c r="Q88" i="3"/>
  <c r="R88" i="3"/>
  <c r="S88" i="3"/>
  <c r="T88" i="3"/>
  <c r="U88" i="3"/>
  <c r="P89" i="3"/>
  <c r="Q89" i="3"/>
  <c r="R89" i="3"/>
  <c r="S89" i="3"/>
  <c r="T89" i="3"/>
  <c r="U89" i="3"/>
  <c r="P90" i="3"/>
  <c r="Q90" i="3"/>
  <c r="R90" i="3"/>
  <c r="S90" i="3"/>
  <c r="T90" i="3"/>
  <c r="U90" i="3"/>
  <c r="P91" i="3"/>
  <c r="Q91" i="3"/>
  <c r="R91" i="3"/>
  <c r="S91" i="3"/>
  <c r="T91" i="3"/>
  <c r="U91" i="3"/>
  <c r="P92" i="3"/>
  <c r="Q92" i="3"/>
  <c r="R92" i="3"/>
  <c r="S92" i="3"/>
  <c r="T92" i="3"/>
  <c r="U92" i="3"/>
  <c r="P93" i="3"/>
  <c r="Q93" i="3"/>
  <c r="R93" i="3"/>
  <c r="S93" i="3"/>
  <c r="T93" i="3"/>
  <c r="U93" i="3"/>
  <c r="P94" i="3"/>
  <c r="Q94" i="3"/>
  <c r="R94" i="3"/>
  <c r="S94" i="3"/>
  <c r="T94" i="3"/>
  <c r="U94" i="3"/>
  <c r="P95" i="3"/>
  <c r="Q95" i="3"/>
  <c r="R95" i="3"/>
  <c r="S95" i="3"/>
  <c r="T95" i="3"/>
  <c r="U95" i="3"/>
  <c r="P96" i="3"/>
  <c r="Q96" i="3"/>
  <c r="R96" i="3"/>
  <c r="S96" i="3"/>
  <c r="T96" i="3"/>
  <c r="U96" i="3"/>
  <c r="P97" i="3"/>
  <c r="Q97" i="3"/>
  <c r="R97" i="3"/>
  <c r="S97" i="3"/>
  <c r="T97" i="3"/>
  <c r="U97" i="3"/>
  <c r="P98" i="3"/>
  <c r="Q98" i="3"/>
  <c r="R98" i="3"/>
  <c r="S98" i="3"/>
  <c r="T98" i="3"/>
  <c r="U98" i="3"/>
  <c r="P99" i="3"/>
  <c r="Q99" i="3"/>
  <c r="R99" i="3"/>
  <c r="S99" i="3"/>
  <c r="T99" i="3"/>
  <c r="U99" i="3"/>
  <c r="P100" i="3"/>
  <c r="Q100" i="3"/>
  <c r="R100" i="3"/>
  <c r="S100" i="3"/>
  <c r="T100" i="3"/>
  <c r="U100" i="3"/>
  <c r="P101" i="3"/>
  <c r="Q101" i="3"/>
  <c r="R101" i="3"/>
  <c r="S101" i="3"/>
  <c r="T101" i="3"/>
  <c r="U101" i="3"/>
  <c r="P102" i="3"/>
  <c r="Q102" i="3"/>
  <c r="R102" i="3"/>
  <c r="S102" i="3"/>
  <c r="T102" i="3"/>
  <c r="U102" i="3"/>
  <c r="P103" i="3"/>
  <c r="Q103" i="3"/>
  <c r="R103" i="3"/>
  <c r="S103" i="3"/>
  <c r="T103" i="3"/>
  <c r="U103" i="3"/>
  <c r="P104" i="3"/>
  <c r="Q104" i="3"/>
  <c r="R104" i="3"/>
  <c r="S104" i="3"/>
  <c r="T104" i="3"/>
  <c r="U104" i="3"/>
  <c r="P105" i="3"/>
  <c r="Q105" i="3"/>
  <c r="R105" i="3"/>
  <c r="S105" i="3"/>
  <c r="T105" i="3"/>
  <c r="U105" i="3"/>
  <c r="P106" i="3"/>
  <c r="Q106" i="3"/>
  <c r="R106" i="3"/>
  <c r="S106" i="3"/>
  <c r="T106" i="3"/>
  <c r="U106" i="3"/>
  <c r="P107" i="3"/>
  <c r="Q107" i="3"/>
  <c r="R107" i="3"/>
  <c r="S107" i="3"/>
  <c r="T107" i="3"/>
  <c r="U107" i="3"/>
  <c r="P108" i="3"/>
  <c r="Q108" i="3"/>
  <c r="R108" i="3"/>
  <c r="S108" i="3"/>
  <c r="T108" i="3"/>
  <c r="U108" i="3"/>
  <c r="P109" i="3"/>
  <c r="Q109" i="3"/>
  <c r="R109" i="3"/>
  <c r="S109" i="3"/>
  <c r="T109" i="3"/>
  <c r="U109" i="3"/>
  <c r="P110" i="3"/>
  <c r="Q110" i="3"/>
  <c r="R110" i="3"/>
  <c r="S110" i="3"/>
  <c r="T110" i="3"/>
  <c r="U110" i="3"/>
  <c r="P111" i="3"/>
  <c r="Q111" i="3"/>
  <c r="R111" i="3"/>
  <c r="S111" i="3"/>
  <c r="T111" i="3"/>
  <c r="U111" i="3"/>
  <c r="P112" i="3"/>
  <c r="Q112" i="3"/>
  <c r="R112" i="3"/>
  <c r="S112" i="3"/>
  <c r="T112" i="3"/>
  <c r="U112" i="3"/>
  <c r="P113" i="3"/>
  <c r="Q113" i="3"/>
  <c r="R113" i="3"/>
  <c r="S113" i="3"/>
  <c r="T113" i="3"/>
  <c r="U113" i="3"/>
  <c r="P114" i="3"/>
  <c r="Q114" i="3"/>
  <c r="R114" i="3"/>
  <c r="S114" i="3"/>
  <c r="T114" i="3"/>
  <c r="U114" i="3"/>
  <c r="P115" i="3"/>
  <c r="Q115" i="3"/>
  <c r="R115" i="3"/>
  <c r="S115" i="3"/>
  <c r="T115" i="3"/>
  <c r="U115" i="3"/>
  <c r="P116" i="3"/>
  <c r="Q116" i="3"/>
  <c r="R116" i="3"/>
  <c r="S116" i="3"/>
  <c r="T116" i="3"/>
  <c r="U116" i="3"/>
  <c r="P117" i="3"/>
  <c r="Q117" i="3"/>
  <c r="R117" i="3"/>
  <c r="S117" i="3"/>
  <c r="T117" i="3"/>
  <c r="U117" i="3"/>
  <c r="P118" i="3"/>
  <c r="Q118" i="3"/>
  <c r="R118" i="3"/>
  <c r="S118" i="3"/>
  <c r="T118" i="3"/>
  <c r="U118" i="3"/>
  <c r="P119" i="3"/>
  <c r="Q119" i="3"/>
  <c r="R119" i="3"/>
  <c r="S119" i="3"/>
  <c r="T119" i="3"/>
  <c r="U119" i="3"/>
  <c r="P120" i="3"/>
  <c r="Q120" i="3"/>
  <c r="R120" i="3"/>
  <c r="S120" i="3"/>
  <c r="T120" i="3"/>
  <c r="U120" i="3"/>
  <c r="P121" i="3"/>
  <c r="Q121" i="3"/>
  <c r="R121" i="3"/>
  <c r="S121" i="3"/>
  <c r="T121" i="3"/>
  <c r="U121" i="3"/>
  <c r="P122" i="3"/>
  <c r="Q122" i="3"/>
  <c r="R122" i="3"/>
  <c r="S122" i="3"/>
  <c r="T122" i="3"/>
  <c r="U122" i="3"/>
  <c r="P123" i="3"/>
  <c r="Q123" i="3"/>
  <c r="R123" i="3"/>
  <c r="S123" i="3"/>
  <c r="T123" i="3"/>
  <c r="U123" i="3"/>
  <c r="P124" i="3"/>
  <c r="Q124" i="3"/>
  <c r="R124" i="3"/>
  <c r="S124" i="3"/>
  <c r="T124" i="3"/>
  <c r="U124" i="3"/>
  <c r="P125" i="3"/>
  <c r="Q125" i="3"/>
  <c r="R125" i="3"/>
  <c r="S125" i="3"/>
  <c r="T125" i="3"/>
  <c r="U125" i="3"/>
  <c r="P126" i="3"/>
  <c r="Q126" i="3"/>
  <c r="R126" i="3"/>
  <c r="S126" i="3"/>
  <c r="T126" i="3"/>
  <c r="U126" i="3"/>
  <c r="P127" i="3"/>
  <c r="Q127" i="3"/>
  <c r="R127" i="3"/>
  <c r="S127" i="3"/>
  <c r="T127" i="3"/>
  <c r="U127" i="3"/>
  <c r="P128" i="3"/>
  <c r="Q128" i="3"/>
  <c r="R128" i="3"/>
  <c r="S128" i="3"/>
  <c r="T128" i="3"/>
  <c r="U128" i="3"/>
  <c r="P129" i="3"/>
  <c r="Q129" i="3"/>
  <c r="R129" i="3"/>
  <c r="S129" i="3"/>
  <c r="T129" i="3"/>
  <c r="U129" i="3"/>
  <c r="P130" i="3"/>
  <c r="Q130" i="3"/>
  <c r="R130" i="3"/>
  <c r="S130" i="3"/>
  <c r="T130" i="3"/>
  <c r="U130" i="3"/>
  <c r="P131" i="3"/>
  <c r="Q131" i="3"/>
  <c r="R131" i="3"/>
  <c r="S131" i="3"/>
  <c r="T131" i="3"/>
  <c r="U131" i="3"/>
  <c r="P132" i="3"/>
  <c r="Q132" i="3"/>
  <c r="R132" i="3"/>
  <c r="S132" i="3"/>
  <c r="T132" i="3"/>
  <c r="U132" i="3"/>
  <c r="P133" i="3"/>
  <c r="Q133" i="3"/>
  <c r="R133" i="3"/>
  <c r="S133" i="3"/>
  <c r="T133" i="3"/>
  <c r="U133" i="3"/>
  <c r="P134" i="3"/>
  <c r="Q134" i="3"/>
  <c r="R134" i="3"/>
  <c r="S134" i="3"/>
  <c r="T134" i="3"/>
  <c r="U134" i="3"/>
  <c r="P135" i="3"/>
  <c r="Q135" i="3"/>
  <c r="R135" i="3"/>
  <c r="S135" i="3"/>
  <c r="T135" i="3"/>
  <c r="U135" i="3"/>
  <c r="P136" i="3"/>
  <c r="Q136" i="3"/>
  <c r="R136" i="3"/>
  <c r="S136" i="3"/>
  <c r="T136" i="3"/>
  <c r="U136" i="3"/>
  <c r="P137" i="3"/>
  <c r="Q137" i="3"/>
  <c r="R137" i="3"/>
  <c r="S137" i="3"/>
  <c r="T137" i="3"/>
  <c r="U137" i="3"/>
  <c r="P138" i="3"/>
  <c r="Q138" i="3"/>
  <c r="R138" i="3"/>
  <c r="S138" i="3"/>
  <c r="T138" i="3"/>
  <c r="U138" i="3"/>
  <c r="P139" i="3"/>
  <c r="Q139" i="3"/>
  <c r="R139" i="3"/>
  <c r="S139" i="3"/>
  <c r="T139" i="3"/>
  <c r="U139" i="3"/>
  <c r="P140" i="3"/>
  <c r="Q140" i="3"/>
  <c r="R140" i="3"/>
  <c r="S140" i="3"/>
  <c r="T140" i="3"/>
  <c r="U140" i="3"/>
  <c r="P141" i="3"/>
  <c r="Q141" i="3"/>
  <c r="R141" i="3"/>
  <c r="S141" i="3"/>
  <c r="T141" i="3"/>
  <c r="U141" i="3"/>
  <c r="P142" i="3"/>
  <c r="Q142" i="3"/>
  <c r="R142" i="3"/>
  <c r="S142" i="3"/>
  <c r="T142" i="3"/>
  <c r="U142" i="3"/>
  <c r="P143" i="3"/>
  <c r="Q143" i="3"/>
  <c r="R143" i="3"/>
  <c r="S143" i="3"/>
  <c r="T143" i="3"/>
  <c r="U143" i="3"/>
  <c r="P144" i="3"/>
  <c r="Q144" i="3"/>
  <c r="R144" i="3"/>
  <c r="S144" i="3"/>
  <c r="T144" i="3"/>
  <c r="U144" i="3"/>
  <c r="P145" i="3"/>
  <c r="Q145" i="3"/>
  <c r="R145" i="3"/>
  <c r="S145" i="3"/>
  <c r="T145" i="3"/>
  <c r="U145" i="3"/>
  <c r="P146" i="3"/>
  <c r="Q146" i="3"/>
  <c r="R146" i="3"/>
  <c r="S146" i="3"/>
  <c r="T146" i="3"/>
  <c r="U146" i="3"/>
  <c r="P147" i="3"/>
  <c r="Q147" i="3"/>
  <c r="R147" i="3"/>
  <c r="S147" i="3"/>
  <c r="T147" i="3"/>
  <c r="U147" i="3"/>
  <c r="P148" i="3"/>
  <c r="Q148" i="3"/>
  <c r="R148" i="3"/>
  <c r="S148" i="3"/>
  <c r="T148" i="3"/>
  <c r="U148" i="3"/>
  <c r="P149" i="3"/>
  <c r="Q149" i="3"/>
  <c r="R149" i="3"/>
  <c r="S149" i="3"/>
  <c r="T149" i="3"/>
  <c r="U149" i="3"/>
  <c r="P150" i="3"/>
  <c r="Q150" i="3"/>
  <c r="R150" i="3"/>
  <c r="S150" i="3"/>
  <c r="T150" i="3"/>
  <c r="U150" i="3"/>
  <c r="P151" i="3"/>
  <c r="Q151" i="3"/>
  <c r="R151" i="3"/>
  <c r="S151" i="3"/>
  <c r="T151" i="3"/>
  <c r="U151" i="3"/>
  <c r="P152" i="3"/>
  <c r="Q152" i="3"/>
  <c r="R152" i="3"/>
  <c r="S152" i="3"/>
  <c r="T152" i="3"/>
  <c r="U152" i="3"/>
  <c r="P153" i="3"/>
  <c r="Q153" i="3"/>
  <c r="R153" i="3"/>
  <c r="S153" i="3"/>
  <c r="T153" i="3"/>
  <c r="U153" i="3"/>
  <c r="P154" i="3"/>
  <c r="Q154" i="3"/>
  <c r="R154" i="3"/>
  <c r="S154" i="3"/>
  <c r="T154" i="3"/>
  <c r="U154" i="3"/>
  <c r="P155" i="3"/>
  <c r="Q155" i="3"/>
  <c r="R155" i="3"/>
  <c r="S155" i="3"/>
  <c r="T155" i="3"/>
  <c r="U155" i="3"/>
  <c r="P156" i="3"/>
  <c r="Q156" i="3"/>
  <c r="R156" i="3"/>
  <c r="S156" i="3"/>
  <c r="T156" i="3"/>
  <c r="U156" i="3"/>
  <c r="P157" i="3"/>
  <c r="Q157" i="3"/>
  <c r="R157" i="3"/>
  <c r="S157" i="3"/>
  <c r="T157" i="3"/>
  <c r="U157" i="3"/>
  <c r="P158" i="3"/>
  <c r="Q158" i="3"/>
  <c r="R158" i="3"/>
  <c r="S158" i="3"/>
  <c r="T158" i="3"/>
  <c r="U158" i="3"/>
  <c r="P159" i="3"/>
  <c r="Q159" i="3"/>
  <c r="R159" i="3"/>
  <c r="S159" i="3"/>
  <c r="T159" i="3"/>
  <c r="U159" i="3"/>
  <c r="P160" i="3"/>
  <c r="Q160" i="3"/>
  <c r="R160" i="3"/>
  <c r="S160" i="3"/>
  <c r="T160" i="3"/>
  <c r="U160" i="3"/>
  <c r="P161" i="3"/>
  <c r="Q161" i="3"/>
  <c r="R161" i="3"/>
  <c r="S161" i="3"/>
  <c r="T161" i="3"/>
  <c r="U161" i="3"/>
  <c r="P162" i="3"/>
  <c r="Q162" i="3"/>
  <c r="R162" i="3"/>
  <c r="S162" i="3"/>
  <c r="T162" i="3"/>
  <c r="U162" i="3"/>
  <c r="P163" i="3"/>
  <c r="Q163" i="3"/>
  <c r="R163" i="3"/>
  <c r="S163" i="3"/>
  <c r="T163" i="3"/>
  <c r="U163" i="3"/>
  <c r="P164" i="3"/>
  <c r="Q164" i="3"/>
  <c r="R164" i="3"/>
  <c r="S164" i="3"/>
  <c r="T164" i="3"/>
  <c r="U164" i="3"/>
  <c r="P165" i="3"/>
  <c r="Q165" i="3"/>
  <c r="R165" i="3"/>
  <c r="S165" i="3"/>
  <c r="T165" i="3"/>
  <c r="U165" i="3"/>
  <c r="P166" i="3"/>
  <c r="Q166" i="3"/>
  <c r="R166" i="3"/>
  <c r="S166" i="3"/>
  <c r="T166" i="3"/>
  <c r="U166" i="3"/>
  <c r="P167" i="3"/>
  <c r="Q167" i="3"/>
  <c r="R167" i="3"/>
  <c r="S167" i="3"/>
  <c r="T167" i="3"/>
  <c r="U167" i="3"/>
  <c r="P168" i="3"/>
  <c r="Q168" i="3"/>
  <c r="R168" i="3"/>
  <c r="S168" i="3"/>
  <c r="T168" i="3"/>
  <c r="U168" i="3"/>
  <c r="P169" i="3"/>
  <c r="Q169" i="3"/>
  <c r="R169" i="3"/>
  <c r="S169" i="3"/>
  <c r="T169" i="3"/>
  <c r="U169" i="3"/>
  <c r="P170" i="3"/>
  <c r="Q170" i="3"/>
  <c r="R170" i="3"/>
  <c r="S170" i="3"/>
  <c r="T170" i="3"/>
  <c r="U170" i="3"/>
  <c r="P171" i="3"/>
  <c r="Q171" i="3"/>
  <c r="R171" i="3"/>
  <c r="S171" i="3"/>
  <c r="T171" i="3"/>
  <c r="U171" i="3"/>
  <c r="P172" i="3"/>
  <c r="Q172" i="3"/>
  <c r="R172" i="3"/>
  <c r="S172" i="3"/>
  <c r="T172" i="3"/>
  <c r="U172" i="3"/>
  <c r="P173" i="3"/>
  <c r="Q173" i="3"/>
  <c r="R173" i="3"/>
  <c r="S173" i="3"/>
  <c r="T173" i="3"/>
  <c r="U173" i="3"/>
  <c r="P174" i="3"/>
  <c r="Q174" i="3"/>
  <c r="R174" i="3"/>
  <c r="S174" i="3"/>
  <c r="T174" i="3"/>
  <c r="U174" i="3"/>
  <c r="P175" i="3"/>
  <c r="Q175" i="3"/>
  <c r="R175" i="3"/>
  <c r="S175" i="3"/>
  <c r="T175" i="3"/>
  <c r="U175" i="3"/>
  <c r="P176" i="3"/>
  <c r="Q176" i="3"/>
  <c r="R176" i="3"/>
  <c r="S176" i="3"/>
  <c r="T176" i="3"/>
  <c r="U176" i="3"/>
  <c r="P177" i="3"/>
  <c r="Q177" i="3"/>
  <c r="R177" i="3"/>
  <c r="S177" i="3"/>
  <c r="T177" i="3"/>
  <c r="U177" i="3"/>
  <c r="P178" i="3"/>
  <c r="Q178" i="3"/>
  <c r="R178" i="3"/>
  <c r="S178" i="3"/>
  <c r="T178" i="3"/>
  <c r="U178" i="3"/>
  <c r="P179" i="3"/>
  <c r="Q179" i="3"/>
  <c r="R179" i="3"/>
  <c r="S179" i="3"/>
  <c r="T179" i="3"/>
  <c r="U179" i="3"/>
  <c r="P180" i="3"/>
  <c r="Q180" i="3"/>
  <c r="R180" i="3"/>
  <c r="S180" i="3"/>
  <c r="T180" i="3"/>
  <c r="U180" i="3"/>
  <c r="P181" i="3"/>
  <c r="Q181" i="3"/>
  <c r="R181" i="3"/>
  <c r="S181" i="3"/>
  <c r="T181" i="3"/>
  <c r="U181" i="3"/>
  <c r="P182" i="3"/>
  <c r="Q182" i="3"/>
  <c r="R182" i="3"/>
  <c r="S182" i="3"/>
  <c r="T182" i="3"/>
  <c r="U182" i="3"/>
  <c r="P183" i="3"/>
  <c r="Q183" i="3"/>
  <c r="R183" i="3"/>
  <c r="S183" i="3"/>
  <c r="T183" i="3"/>
  <c r="U183" i="3"/>
  <c r="P184" i="3"/>
  <c r="Q184" i="3"/>
  <c r="R184" i="3"/>
  <c r="S184" i="3"/>
  <c r="T184" i="3"/>
  <c r="U184" i="3"/>
  <c r="P185" i="3"/>
  <c r="Q185" i="3"/>
  <c r="R185" i="3"/>
  <c r="S185" i="3"/>
  <c r="T185" i="3"/>
  <c r="U185" i="3"/>
  <c r="P186" i="3"/>
  <c r="Q186" i="3"/>
  <c r="R186" i="3"/>
  <c r="S186" i="3"/>
  <c r="T186" i="3"/>
  <c r="U186" i="3"/>
  <c r="P187" i="3"/>
  <c r="Q187" i="3"/>
  <c r="R187" i="3"/>
  <c r="S187" i="3"/>
  <c r="T187" i="3"/>
  <c r="U187" i="3"/>
  <c r="P188" i="3"/>
  <c r="Q188" i="3"/>
  <c r="R188" i="3"/>
  <c r="S188" i="3"/>
  <c r="T188" i="3"/>
  <c r="U188" i="3"/>
  <c r="P189" i="3"/>
  <c r="Q189" i="3"/>
  <c r="R189" i="3"/>
  <c r="S189" i="3"/>
  <c r="T189" i="3"/>
  <c r="U189" i="3"/>
  <c r="P190" i="3"/>
  <c r="Q190" i="3"/>
  <c r="R190" i="3"/>
  <c r="S190" i="3"/>
  <c r="T190" i="3"/>
  <c r="U190" i="3"/>
  <c r="P191" i="3"/>
  <c r="Q191" i="3"/>
  <c r="R191" i="3"/>
  <c r="S191" i="3"/>
  <c r="T191" i="3"/>
  <c r="U191" i="3"/>
  <c r="P192" i="3"/>
  <c r="Q192" i="3"/>
  <c r="R192" i="3"/>
  <c r="S192" i="3"/>
  <c r="T192" i="3"/>
  <c r="U192" i="3"/>
  <c r="P193" i="3"/>
  <c r="Q193" i="3"/>
  <c r="R193" i="3"/>
  <c r="S193" i="3"/>
  <c r="T193" i="3"/>
  <c r="U193" i="3"/>
  <c r="P194" i="3"/>
  <c r="Q194" i="3"/>
  <c r="R194" i="3"/>
  <c r="S194" i="3"/>
  <c r="T194" i="3"/>
  <c r="U194" i="3"/>
  <c r="P195" i="3"/>
  <c r="Q195" i="3"/>
  <c r="R195" i="3"/>
  <c r="S195" i="3"/>
  <c r="T195" i="3"/>
  <c r="U195" i="3"/>
  <c r="P196" i="3"/>
  <c r="Q196" i="3"/>
  <c r="R196" i="3"/>
  <c r="S196" i="3"/>
  <c r="T196" i="3"/>
  <c r="U196" i="3"/>
  <c r="P197" i="3"/>
  <c r="Q197" i="3"/>
  <c r="R197" i="3"/>
  <c r="S197" i="3"/>
  <c r="T197" i="3"/>
  <c r="U197" i="3"/>
  <c r="P198" i="3"/>
  <c r="Q198" i="3"/>
  <c r="R198" i="3"/>
  <c r="S198" i="3"/>
  <c r="T198" i="3"/>
  <c r="U198" i="3"/>
  <c r="P199" i="3"/>
  <c r="Q199" i="3"/>
  <c r="R199" i="3"/>
  <c r="S199" i="3"/>
  <c r="T199" i="3"/>
  <c r="U199" i="3"/>
  <c r="P200" i="3"/>
  <c r="Q200" i="3"/>
  <c r="R200" i="3"/>
  <c r="S200" i="3"/>
  <c r="T200" i="3"/>
  <c r="U200" i="3"/>
  <c r="D3" i="4" l="1"/>
  <c r="T3" i="3" l="1"/>
  <c r="S3" i="3"/>
  <c r="R3" i="3"/>
  <c r="Q3" i="3"/>
  <c r="P3" i="3"/>
  <c r="U3" i="3"/>
  <c r="A3" i="11" l="1"/>
  <c r="G17" i="1"/>
  <c r="G16" i="1"/>
  <c r="G15" i="1"/>
  <c r="G14" i="1"/>
  <c r="G24" i="1"/>
  <c r="G18" i="1"/>
  <c r="G9" i="1"/>
  <c r="G7" i="1"/>
  <c r="G4" i="1"/>
  <c r="D28" i="1"/>
  <c r="D6" i="1"/>
  <c r="D14" i="1"/>
  <c r="D30" i="1" l="1"/>
  <c r="D31" i="1"/>
  <c r="D32" i="1"/>
  <c r="D27" i="1"/>
  <c r="D26" i="1"/>
  <c r="D25" i="1"/>
  <c r="G27" i="1" l="1"/>
  <c r="G28" i="1"/>
  <c r="G26" i="1"/>
  <c r="G25" i="1"/>
  <c r="G22" i="1"/>
  <c r="G23" i="1"/>
  <c r="G21" i="1"/>
  <c r="G20" i="1"/>
  <c r="G19" i="1"/>
  <c r="I6" i="15"/>
  <c r="D29" i="1"/>
  <c r="D33" i="1"/>
  <c r="I204" i="15"/>
  <c r="I203" i="15"/>
  <c r="I202" i="15"/>
  <c r="I201" i="15"/>
  <c r="I200" i="15"/>
  <c r="I199" i="15"/>
  <c r="I198" i="15"/>
  <c r="I197" i="15"/>
  <c r="I196" i="15"/>
  <c r="I195" i="15"/>
  <c r="I194" i="15"/>
  <c r="I193" i="15"/>
  <c r="I192" i="15"/>
  <c r="I191" i="15"/>
  <c r="I190" i="15"/>
  <c r="I189" i="15"/>
  <c r="I188" i="15"/>
  <c r="I187" i="15"/>
  <c r="I186" i="15"/>
  <c r="I185" i="15"/>
  <c r="I184" i="15"/>
  <c r="I183" i="15"/>
  <c r="I182" i="15"/>
  <c r="I181" i="15"/>
  <c r="I180" i="15"/>
  <c r="I179" i="15"/>
  <c r="I178" i="15"/>
  <c r="I177" i="15"/>
  <c r="I176" i="15"/>
  <c r="I175" i="15"/>
  <c r="I174" i="15"/>
  <c r="I173" i="15"/>
  <c r="I172" i="15"/>
  <c r="I171" i="15"/>
  <c r="I170" i="15"/>
  <c r="I169" i="15"/>
  <c r="I168" i="15"/>
  <c r="I167" i="15"/>
  <c r="I166" i="15"/>
  <c r="I165" i="15"/>
  <c r="I164" i="15"/>
  <c r="I163" i="15"/>
  <c r="I162" i="15"/>
  <c r="I161" i="15"/>
  <c r="I160" i="15"/>
  <c r="I159" i="15"/>
  <c r="I158" i="15"/>
  <c r="I157" i="15"/>
  <c r="I156" i="15"/>
  <c r="I155" i="15"/>
  <c r="I154" i="15"/>
  <c r="I153" i="15"/>
  <c r="I152" i="15"/>
  <c r="I151" i="15"/>
  <c r="I150" i="15"/>
  <c r="I149" i="15"/>
  <c r="I148" i="15"/>
  <c r="I147" i="15"/>
  <c r="I146" i="15"/>
  <c r="I145" i="15"/>
  <c r="I144" i="15"/>
  <c r="I143" i="15"/>
  <c r="I142" i="15"/>
  <c r="I141" i="15"/>
  <c r="I140" i="15"/>
  <c r="I139" i="15"/>
  <c r="I138" i="15"/>
  <c r="I137" i="15"/>
  <c r="I136" i="15"/>
  <c r="I135" i="15"/>
  <c r="I134" i="15"/>
  <c r="I133" i="15"/>
  <c r="I132" i="15"/>
  <c r="I131" i="15"/>
  <c r="I130" i="15"/>
  <c r="I129" i="15"/>
  <c r="I128" i="15"/>
  <c r="I127" i="15"/>
  <c r="I126" i="15"/>
  <c r="I125" i="15"/>
  <c r="I124" i="15"/>
  <c r="I123" i="15"/>
  <c r="I122" i="15"/>
  <c r="I121" i="15"/>
  <c r="I120" i="15"/>
  <c r="I119" i="15"/>
  <c r="I118" i="15"/>
  <c r="I117" i="15"/>
  <c r="I116" i="15"/>
  <c r="I115" i="15"/>
  <c r="I114" i="15"/>
  <c r="I113" i="15"/>
  <c r="I112" i="15"/>
  <c r="I111" i="15"/>
  <c r="I110" i="15"/>
  <c r="I109" i="15"/>
  <c r="I108" i="15"/>
  <c r="I107" i="15"/>
  <c r="I106" i="15"/>
  <c r="I105" i="15"/>
  <c r="I104" i="15"/>
  <c r="I103" i="15"/>
  <c r="I102" i="15"/>
  <c r="I101" i="15"/>
  <c r="I100" i="15"/>
  <c r="I99" i="15"/>
  <c r="I98" i="15"/>
  <c r="I97" i="15"/>
  <c r="I96" i="15"/>
  <c r="I95" i="15"/>
  <c r="I94" i="15"/>
  <c r="I93" i="15"/>
  <c r="I92" i="15"/>
  <c r="I91" i="15"/>
  <c r="I90" i="15"/>
  <c r="I89" i="15"/>
  <c r="I88" i="15"/>
  <c r="I87" i="15"/>
  <c r="I86" i="15"/>
  <c r="I85" i="15"/>
  <c r="I84" i="15"/>
  <c r="I83" i="15"/>
  <c r="I82" i="15"/>
  <c r="I81" i="15"/>
  <c r="I80" i="15"/>
  <c r="I79" i="15"/>
  <c r="I78" i="15"/>
  <c r="I77" i="15"/>
  <c r="I76" i="15"/>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I11" i="15"/>
  <c r="I10" i="15"/>
  <c r="I9" i="15"/>
  <c r="I8" i="15"/>
  <c r="G8" i="1"/>
  <c r="G13" i="1"/>
  <c r="G11" i="1" l="1"/>
  <c r="G12" i="1"/>
  <c r="G10" i="1"/>
  <c r="L7" i="4"/>
  <c r="J7" i="4"/>
  <c r="H7" i="4"/>
  <c r="F7" i="4"/>
  <c r="L3" i="4"/>
  <c r="J3" i="4"/>
  <c r="H3" i="4"/>
  <c r="F3" i="4"/>
  <c r="G6" i="1" l="1"/>
  <c r="G5" i="1"/>
  <c r="D17" i="1"/>
  <c r="D24" i="1"/>
  <c r="D23" i="1"/>
  <c r="D22" i="1"/>
  <c r="D21" i="1"/>
  <c r="D20" i="1"/>
  <c r="D19" i="1"/>
  <c r="D18" i="1"/>
  <c r="D16" i="1"/>
  <c r="D15" i="1"/>
  <c r="D12" i="1"/>
  <c r="D11" i="1"/>
  <c r="D10" i="1"/>
  <c r="D9" i="1"/>
  <c r="D7" i="1"/>
  <c r="D13" i="1"/>
  <c r="D8" i="1"/>
  <c r="D5" i="1"/>
  <c r="D4" i="1"/>
  <c r="A4" i="11" l="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99" i="15"/>
  <c r="G100" i="15"/>
  <c r="G101" i="15"/>
  <c r="G102" i="15"/>
  <c r="G103" i="15"/>
  <c r="G104" i="15"/>
  <c r="G105" i="15"/>
  <c r="G106" i="15"/>
  <c r="G107" i="15"/>
  <c r="G108" i="15"/>
  <c r="G109" i="15"/>
  <c r="G110" i="15"/>
  <c r="G111" i="15"/>
  <c r="G112" i="15"/>
  <c r="G113" i="15"/>
  <c r="G114" i="15"/>
  <c r="G115" i="15"/>
  <c r="G116" i="15"/>
  <c r="G117" i="15"/>
  <c r="G118" i="15"/>
  <c r="G119" i="15"/>
  <c r="G120" i="15"/>
  <c r="G121" i="15"/>
  <c r="G122" i="15"/>
  <c r="G123" i="15"/>
  <c r="G124" i="15"/>
  <c r="G125" i="15"/>
  <c r="G126" i="15"/>
  <c r="G127" i="15"/>
  <c r="G128" i="15"/>
  <c r="G129" i="15"/>
  <c r="G130" i="15"/>
  <c r="G131" i="15"/>
  <c r="G132" i="15"/>
  <c r="G133" i="15"/>
  <c r="G134" i="15"/>
  <c r="G135" i="15"/>
  <c r="G136" i="15"/>
  <c r="G137" i="15"/>
  <c r="G138" i="15"/>
  <c r="G139" i="15"/>
  <c r="G140" i="15"/>
  <c r="G141" i="15"/>
  <c r="G142" i="15"/>
  <c r="G143" i="15"/>
  <c r="G144" i="15"/>
  <c r="G145" i="15"/>
  <c r="G146" i="15"/>
  <c r="G147" i="15"/>
  <c r="G148" i="15"/>
  <c r="G149" i="15"/>
  <c r="G150" i="15"/>
  <c r="G151" i="15"/>
  <c r="G152" i="15"/>
  <c r="G153" i="15"/>
  <c r="G154" i="15"/>
  <c r="G155" i="15"/>
  <c r="G156" i="15"/>
  <c r="G157" i="15"/>
  <c r="G158" i="15"/>
  <c r="G159" i="15"/>
  <c r="G160" i="15"/>
  <c r="G161" i="15"/>
  <c r="G162" i="15"/>
  <c r="G163" i="15"/>
  <c r="G164" i="15"/>
  <c r="G165" i="15"/>
  <c r="G166" i="15"/>
  <c r="G167" i="15"/>
  <c r="G168" i="15"/>
  <c r="G169" i="15"/>
  <c r="G170" i="15"/>
  <c r="G171" i="15"/>
  <c r="G172" i="15"/>
  <c r="G173" i="15"/>
  <c r="G174" i="15"/>
  <c r="G175" i="15"/>
  <c r="G176" i="15"/>
  <c r="G177" i="15"/>
  <c r="G178" i="15"/>
  <c r="G179" i="15"/>
  <c r="G180" i="15"/>
  <c r="G181" i="15"/>
  <c r="G182" i="15"/>
  <c r="G183" i="15"/>
  <c r="G184" i="15"/>
  <c r="G185" i="15"/>
  <c r="G186" i="15"/>
  <c r="G187" i="15"/>
  <c r="G188" i="15"/>
  <c r="G189" i="15"/>
  <c r="G190" i="15"/>
  <c r="G191" i="15"/>
  <c r="G192" i="15"/>
  <c r="G193" i="15"/>
  <c r="G194" i="15"/>
  <c r="G195" i="15"/>
  <c r="G196" i="15"/>
  <c r="G197" i="15"/>
  <c r="G198" i="15"/>
  <c r="G199" i="15"/>
  <c r="G200" i="15"/>
  <c r="G201" i="15"/>
  <c r="G202" i="15"/>
  <c r="G203" i="15"/>
  <c r="G204"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5" i="15"/>
  <c r="H86" i="15"/>
  <c r="H87" i="15"/>
  <c r="H88" i="15"/>
  <c r="H89" i="15"/>
  <c r="H90" i="15"/>
  <c r="H91" i="15"/>
  <c r="H92" i="15"/>
  <c r="H93" i="15"/>
  <c r="H94" i="15"/>
  <c r="H95" i="15"/>
  <c r="H96" i="15"/>
  <c r="H97" i="15"/>
  <c r="H98" i="15"/>
  <c r="H99" i="15"/>
  <c r="H100" i="15"/>
  <c r="H101" i="15"/>
  <c r="H102" i="15"/>
  <c r="H103" i="15"/>
  <c r="H104" i="15"/>
  <c r="H105" i="15"/>
  <c r="H106" i="15"/>
  <c r="H107" i="15"/>
  <c r="H108" i="15"/>
  <c r="H109" i="15"/>
  <c r="H110" i="15"/>
  <c r="H111" i="15"/>
  <c r="H112" i="15"/>
  <c r="H113" i="15"/>
  <c r="H114" i="15"/>
  <c r="H115" i="15"/>
  <c r="H116" i="15"/>
  <c r="H117" i="15"/>
  <c r="H118" i="15"/>
  <c r="H119" i="15"/>
  <c r="H120" i="15"/>
  <c r="H121" i="15"/>
  <c r="H122" i="15"/>
  <c r="H123" i="15"/>
  <c r="H124" i="15"/>
  <c r="H125" i="15"/>
  <c r="H126" i="15"/>
  <c r="H127" i="15"/>
  <c r="H128" i="15"/>
  <c r="H129" i="15"/>
  <c r="H130" i="15"/>
  <c r="H131" i="15"/>
  <c r="H132" i="15"/>
  <c r="H133" i="15"/>
  <c r="H134" i="15"/>
  <c r="H135" i="15"/>
  <c r="H136" i="15"/>
  <c r="H137" i="15"/>
  <c r="H138" i="15"/>
  <c r="H139" i="15"/>
  <c r="H140" i="15"/>
  <c r="H141" i="15"/>
  <c r="H142" i="15"/>
  <c r="H143" i="15"/>
  <c r="H144" i="15"/>
  <c r="H145" i="15"/>
  <c r="H146" i="15"/>
  <c r="H147" i="15"/>
  <c r="H148" i="15"/>
  <c r="H149" i="15"/>
  <c r="H150" i="15"/>
  <c r="H151" i="15"/>
  <c r="H152" i="15"/>
  <c r="H153" i="15"/>
  <c r="H154" i="15"/>
  <c r="H155" i="15"/>
  <c r="H156" i="15"/>
  <c r="H157" i="15"/>
  <c r="H158" i="15"/>
  <c r="H159" i="15"/>
  <c r="H160" i="15"/>
  <c r="H161" i="15"/>
  <c r="H162" i="15"/>
  <c r="H163" i="15"/>
  <c r="H164" i="15"/>
  <c r="H165" i="15"/>
  <c r="H166" i="15"/>
  <c r="H167" i="15"/>
  <c r="H168" i="15"/>
  <c r="H169" i="15"/>
  <c r="H170" i="15"/>
  <c r="H171" i="15"/>
  <c r="H172" i="15"/>
  <c r="H173" i="15"/>
  <c r="H174" i="15"/>
  <c r="H175" i="15"/>
  <c r="H176" i="15"/>
  <c r="H177" i="15"/>
  <c r="H178" i="15"/>
  <c r="H179" i="15"/>
  <c r="H180" i="15"/>
  <c r="H181" i="15"/>
  <c r="H182" i="15"/>
  <c r="H183" i="15"/>
  <c r="H184" i="15"/>
  <c r="H185" i="15"/>
  <c r="H186" i="15"/>
  <c r="H187" i="15"/>
  <c r="H188" i="15"/>
  <c r="H189" i="15"/>
  <c r="H190" i="15"/>
  <c r="H191" i="15"/>
  <c r="H192" i="15"/>
  <c r="H193" i="15"/>
  <c r="H194" i="15"/>
  <c r="H195" i="15"/>
  <c r="H196" i="15"/>
  <c r="H197" i="15"/>
  <c r="H198" i="15"/>
  <c r="H199" i="15"/>
  <c r="H200" i="15"/>
  <c r="H201" i="15"/>
  <c r="H202" i="15"/>
  <c r="H203" i="15"/>
  <c r="H204" i="15"/>
  <c r="H8" i="15"/>
  <c r="H9" i="15"/>
  <c r="H10" i="15"/>
  <c r="H11" i="15"/>
  <c r="H12" i="15"/>
  <c r="H13" i="15"/>
  <c r="H14" i="15"/>
  <c r="H15" i="15"/>
  <c r="H16" i="15"/>
  <c r="H17" i="15"/>
  <c r="H18" i="15"/>
  <c r="H19" i="15"/>
  <c r="H20" i="15"/>
  <c r="H21" i="15"/>
  <c r="H22" i="15"/>
  <c r="H23" i="15"/>
  <c r="H24" i="15"/>
  <c r="H25" i="15"/>
  <c r="H26" i="15"/>
  <c r="H27" i="15"/>
  <c r="H28" i="15"/>
  <c r="G6" i="15"/>
  <c r="T51" i="18" l="1"/>
  <c r="T50" i="18"/>
  <c r="T49" i="18"/>
  <c r="T48" i="18"/>
  <c r="T47" i="18"/>
  <c r="T46" i="18"/>
  <c r="T45" i="18"/>
  <c r="T44" i="18"/>
  <c r="T43" i="18"/>
  <c r="T42" i="18"/>
  <c r="T41" i="18"/>
  <c r="T40" i="18"/>
  <c r="T39" i="18"/>
  <c r="T38" i="18"/>
  <c r="T37" i="18"/>
  <c r="T36" i="18"/>
  <c r="T35" i="18"/>
  <c r="T34" i="18"/>
  <c r="T33" i="18"/>
  <c r="T32" i="18"/>
  <c r="T31" i="18"/>
  <c r="T30" i="18"/>
  <c r="T29" i="18"/>
  <c r="T28" i="18"/>
  <c r="T27" i="18"/>
  <c r="T26" i="18"/>
  <c r="T25" i="18"/>
  <c r="T24" i="18"/>
  <c r="T23" i="18"/>
  <c r="T22" i="18"/>
  <c r="T21" i="18"/>
  <c r="T20" i="18"/>
  <c r="T19" i="18"/>
  <c r="T18" i="18"/>
  <c r="T17" i="18"/>
  <c r="T16" i="18"/>
  <c r="T15" i="18"/>
  <c r="T14" i="18"/>
  <c r="T13" i="18"/>
  <c r="T12" i="18"/>
  <c r="T11" i="18"/>
  <c r="T10" i="18"/>
  <c r="T9" i="18"/>
  <c r="T8" i="18"/>
  <c r="T7" i="18"/>
  <c r="T6" i="18"/>
  <c r="T5" i="18"/>
  <c r="T4" i="18"/>
  <c r="T3" i="18" l="1"/>
  <c r="C2" i="8"/>
  <c r="H6" i="15"/>
  <c r="D9" i="12" l="1"/>
  <c r="D8" i="12"/>
  <c r="H7" i="12"/>
  <c r="H6" i="12"/>
  <c r="H5" i="12"/>
  <c r="H4" i="12"/>
  <c r="H3" i="12"/>
  <c r="H8" i="12" s="1"/>
  <c r="H2" i="12"/>
  <c r="V6" i="6"/>
  <c r="U6" i="6"/>
  <c r="T6" i="6"/>
  <c r="S6" i="6"/>
  <c r="R6" i="6"/>
  <c r="Q6" i="6"/>
  <c r="P6" i="6"/>
  <c r="O6" i="6"/>
  <c r="N6" i="6"/>
  <c r="M6" i="6"/>
  <c r="L6" i="6"/>
  <c r="K6" i="6"/>
  <c r="J6" i="6"/>
  <c r="I6" i="6"/>
  <c r="H6" i="6"/>
  <c r="G6" i="6"/>
  <c r="F6" i="6"/>
  <c r="E6" i="6"/>
  <c r="D6" i="6"/>
  <c r="C6" i="6"/>
  <c r="B6" i="6"/>
  <c r="U2" i="3"/>
  <c r="T2" i="3"/>
  <c r="S2" i="3"/>
  <c r="R2" i="3"/>
  <c r="Q2" i="3"/>
  <c r="P2" i="3"/>
</calcChain>
</file>

<file path=xl/comments1.xml><?xml version="1.0" encoding="utf-8"?>
<comments xmlns="http://schemas.openxmlformats.org/spreadsheetml/2006/main">
  <authors>
    <author>Mason, Sandra</author>
  </authors>
  <commentList>
    <comment ref="O1" authorId="0" shapeId="0">
      <text>
        <r>
          <rPr>
            <b/>
            <sz val="9"/>
            <color indexed="81"/>
            <rFont val="Tahoma"/>
            <family val="2"/>
          </rPr>
          <t xml:space="preserve">SIP Projects:
</t>
        </r>
        <r>
          <rPr>
            <sz val="9"/>
            <color indexed="81"/>
            <rFont val="Tahoma"/>
            <family val="2"/>
          </rPr>
          <t>If a number is not active and should be excluded from the autodialer note "Not Active" here.</t>
        </r>
      </text>
    </comment>
  </commentList>
</comments>
</file>

<file path=xl/comments2.xml><?xml version="1.0" encoding="utf-8"?>
<comments xmlns="http://schemas.openxmlformats.org/spreadsheetml/2006/main">
  <authors>
    <author>Mason, Sandra</author>
  </authors>
  <commentList>
    <comment ref="B2" authorId="0" shapeId="0">
      <text>
        <r>
          <rPr>
            <sz val="9"/>
            <color indexed="81"/>
            <rFont val="Tahoma"/>
            <family val="2"/>
          </rPr>
          <t>Please enter a unique name to identify the call pickup group.</t>
        </r>
      </text>
    </comment>
  </commentList>
</comments>
</file>

<file path=xl/sharedStrings.xml><?xml version="1.0" encoding="utf-8"?>
<sst xmlns="http://schemas.openxmlformats.org/spreadsheetml/2006/main" count="986" uniqueCount="526">
  <si>
    <t>Full USPS Valid Format Mailing Address</t>
  </si>
  <si>
    <t>Floor and Building Location Info</t>
  </si>
  <si>
    <t>911 Security Desk DID</t>
  </si>
  <si>
    <t>Email for E911 Notifications</t>
  </si>
  <si>
    <t>Notes</t>
  </si>
  <si>
    <t>NGTS Wide Area Network Requirements</t>
  </si>
  <si>
    <t>Capacity Recommendations</t>
  </si>
  <si>
    <t>Quantities</t>
  </si>
  <si>
    <t>NGTS Control</t>
  </si>
  <si>
    <t>Voicemail</t>
  </si>
  <si>
    <t>Audio Calls</t>
  </si>
  <si>
    <t>Video Calls</t>
  </si>
  <si>
    <t>Call Recording</t>
  </si>
  <si>
    <t>Concurrent Calls</t>
  </si>
  <si>
    <t>Contact Center</t>
  </si>
  <si>
    <t>Required Bandwidth</t>
  </si>
  <si>
    <t>Call Recording Subscribers</t>
  </si>
  <si>
    <t>Network Configuration</t>
  </si>
  <si>
    <t>Audio Call uses</t>
  </si>
  <si>
    <t>Video Call uses</t>
  </si>
  <si>
    <t>ACD uses</t>
  </si>
  <si>
    <t>Email Address Destination</t>
  </si>
  <si>
    <t>Cost Center</t>
  </si>
  <si>
    <t>DID Status</t>
  </si>
  <si>
    <t>16145551234@state.oh.us</t>
  </si>
  <si>
    <t>Needs Ported</t>
  </si>
  <si>
    <t>New Number</t>
  </si>
  <si>
    <t>Exists on NGTS</t>
  </si>
  <si>
    <t>Employee Name</t>
  </si>
  <si>
    <t>Supervisor Name</t>
  </si>
  <si>
    <t>Agent</t>
  </si>
  <si>
    <t>Example Entry</t>
  </si>
  <si>
    <t>Required data</t>
  </si>
  <si>
    <t>Auto Attendant Configuration</t>
  </si>
  <si>
    <t>Auto Attendant 1</t>
  </si>
  <si>
    <t>Auto Attendant 2</t>
  </si>
  <si>
    <t>Auto Attendant 3</t>
  </si>
  <si>
    <t>Auto Attendant Pilot</t>
  </si>
  <si>
    <t>Auto Attendant Name</t>
  </si>
  <si>
    <t>Hours of Operation</t>
  </si>
  <si>
    <t>Mon-Fri 8AM to 5PM</t>
  </si>
  <si>
    <t>Option #</t>
  </si>
  <si>
    <t>Skip Greeting</t>
  </si>
  <si>
    <t>Option *</t>
  </si>
  <si>
    <t>Option 0</t>
  </si>
  <si>
    <t>Transfer to Reception Hunt Pilot</t>
  </si>
  <si>
    <t>Option 1</t>
  </si>
  <si>
    <t>Option 2</t>
  </si>
  <si>
    <t>Option 3</t>
  </si>
  <si>
    <t>Ignore Input</t>
  </si>
  <si>
    <t>Option 4</t>
  </si>
  <si>
    <t>Option 5</t>
  </si>
  <si>
    <t>Option 6</t>
  </si>
  <si>
    <t>Option 7</t>
  </si>
  <si>
    <t>Option 8</t>
  </si>
  <si>
    <t>Option 9</t>
  </si>
  <si>
    <t>Times to Play Greeting</t>
  </si>
  <si>
    <t>Delay After Greeting for User Input</t>
  </si>
  <si>
    <t>1.5 seconds</t>
  </si>
  <si>
    <t>Ignore User Input During Greeting</t>
  </si>
  <si>
    <t>No</t>
  </si>
  <si>
    <t>Action After Greeting</t>
  </si>
  <si>
    <t>Transfer to Voicemail</t>
  </si>
  <si>
    <t xml:space="preserve">Greeting Script </t>
  </si>
  <si>
    <t>For all other inquiries please press 8</t>
  </si>
  <si>
    <t>Please include any special scheduling or configuration details here</t>
  </si>
  <si>
    <t>For xxxxxxxxxxx, press 1</t>
  </si>
  <si>
    <t>For xxxxxxxxxxx, press 2</t>
  </si>
  <si>
    <t>For xxxxxxxxxxx, press 3</t>
  </si>
  <si>
    <t>For xxxxxxxxxxx, press 4</t>
  </si>
  <si>
    <t>For xxxxxxxxxxx, press 5</t>
  </si>
  <si>
    <t>For xxxxxxxxxxx, press 6</t>
  </si>
  <si>
    <t>For xxxxxxxxxxx, press 7</t>
  </si>
  <si>
    <t>Mon-Fri 5:01PM to 7:59AM</t>
  </si>
  <si>
    <t>Transfer to Department X Hunt Pilot</t>
  </si>
  <si>
    <t>Ad Hoc</t>
  </si>
  <si>
    <t>Transfer to AA_Department A</t>
  </si>
  <si>
    <t>Auto Attendant 4</t>
  </si>
  <si>
    <t>AA_After_Hours</t>
  </si>
  <si>
    <t>AA_Department XYZ</t>
  </si>
  <si>
    <t>Notice how Auto Attendant 2 is a sub menu for Auto attendant 1</t>
  </si>
  <si>
    <t>AA_Main</t>
  </si>
  <si>
    <t>AA_Emergency_Holiday</t>
  </si>
  <si>
    <t>Include AA 4 for after hours and holiday greetings</t>
  </si>
  <si>
    <t>Hunt Group Configuration</t>
  </si>
  <si>
    <t>Hunt Group 1</t>
  </si>
  <si>
    <t>Hunt Group 2</t>
  </si>
  <si>
    <t>Hunt Group 3</t>
  </si>
  <si>
    <t>Hunt Group 4</t>
  </si>
  <si>
    <t>Hunt Group 5</t>
  </si>
  <si>
    <t>Hunt Group 6</t>
  </si>
  <si>
    <t>Hunt Group 7</t>
  </si>
  <si>
    <t>Hunt Group 8</t>
  </si>
  <si>
    <t>Hunt Group 9</t>
  </si>
  <si>
    <t>Hunt Group 10</t>
  </si>
  <si>
    <t>Hunt Group 11</t>
  </si>
  <si>
    <t>Hunt Group 12</t>
  </si>
  <si>
    <t>Hunt Group 13</t>
  </si>
  <si>
    <t>Hunt Group 14</t>
  </si>
  <si>
    <t>Hunt Group 15</t>
  </si>
  <si>
    <t>Hunt Group 16</t>
  </si>
  <si>
    <t>Hunt Group 17</t>
  </si>
  <si>
    <t>Hunt Group 18</t>
  </si>
  <si>
    <t>Hunt Group 19</t>
  </si>
  <si>
    <t>Hunt Group 20</t>
  </si>
  <si>
    <t>Hunt Group Name</t>
  </si>
  <si>
    <t>Forward Busy</t>
  </si>
  <si>
    <t>15555555556</t>
  </si>
  <si>
    <t>Forward Hunt No Answer</t>
  </si>
  <si>
    <t>Distribution Algorithm</t>
  </si>
  <si>
    <t>Broadcast</t>
  </si>
  <si>
    <t>Try next member; then, try next group in Hunt List</t>
  </si>
  <si>
    <t>DID or Pilot Number 1</t>
  </si>
  <si>
    <t>DID or Pilot Number 2</t>
  </si>
  <si>
    <t>DID or Pilot Number 3</t>
  </si>
  <si>
    <t>DID or Pilot Number 4</t>
  </si>
  <si>
    <t>DID or Pilot Number 5</t>
  </si>
  <si>
    <t>DID or Pilot Number 6</t>
  </si>
  <si>
    <t>DID or Pilot Number 7</t>
  </si>
  <si>
    <t>DID or Pilot Number 8</t>
  </si>
  <si>
    <t>DID or Pilot Number 9</t>
  </si>
  <si>
    <t>DID or Pilot Number 10</t>
  </si>
  <si>
    <t>DID or Pilot Number 11</t>
  </si>
  <si>
    <t>DID or Pilot Number 12</t>
  </si>
  <si>
    <t>DID or Pilot Number 13</t>
  </si>
  <si>
    <t>DID or Pilot Number 14</t>
  </si>
  <si>
    <t>DID or Pilot Number 15</t>
  </si>
  <si>
    <t>DID or Pilot Number 16</t>
  </si>
  <si>
    <t>DID or Pilot Number 17</t>
  </si>
  <si>
    <t>DID or Pilot Number 18</t>
  </si>
  <si>
    <t>DID or Pilot Number 19</t>
  </si>
  <si>
    <t>DID or Pilot Number 20</t>
  </si>
  <si>
    <t>Circular</t>
  </si>
  <si>
    <t>Longest Idle</t>
  </si>
  <si>
    <t>Top Down</t>
  </si>
  <si>
    <t>Skip remaining members, and go directly to next group</t>
  </si>
  <si>
    <t>Stop hunting</t>
  </si>
  <si>
    <t>Try next member, but do not go to next group</t>
  </si>
  <si>
    <t>Hunt Algorithm</t>
  </si>
  <si>
    <t>If No Answer then…</t>
  </si>
  <si>
    <t>If Busy then…</t>
  </si>
  <si>
    <t>If Not available then…</t>
  </si>
  <si>
    <t>Call Pickup Group Configuration</t>
  </si>
  <si>
    <t>Call Pickup Group 1</t>
  </si>
  <si>
    <t>Call Pickup Group 2</t>
  </si>
  <si>
    <t>Call Pickup Group 3</t>
  </si>
  <si>
    <t>Call Pickup Group 4</t>
  </si>
  <si>
    <t>Call Pickup Group 5</t>
  </si>
  <si>
    <t>Call Pickup Group 6</t>
  </si>
  <si>
    <t>Call Pickup Group 7</t>
  </si>
  <si>
    <t>Call Pickup Group 8</t>
  </si>
  <si>
    <t>Call Pickup Group 9</t>
  </si>
  <si>
    <t>Call Pickup Group 10</t>
  </si>
  <si>
    <t>Call Pickup Group 11</t>
  </si>
  <si>
    <t>Call Pickup Group 12</t>
  </si>
  <si>
    <t>Call Pickup Group 13</t>
  </si>
  <si>
    <t>Call Pickup Group 14</t>
  </si>
  <si>
    <t>Call Pickup Group 15</t>
  </si>
  <si>
    <t>Call Pickup Group 16</t>
  </si>
  <si>
    <t>Call Pickup Group 17</t>
  </si>
  <si>
    <t>Call Pickup Group 18</t>
  </si>
  <si>
    <t>Call Pickup Group 19</t>
  </si>
  <si>
    <t>Call Pickup Group 20</t>
  </si>
  <si>
    <t>Call Pickup Group Name</t>
  </si>
  <si>
    <t>User Extension 1</t>
  </si>
  <si>
    <t>User Extension 2</t>
  </si>
  <si>
    <t>User Extension 3</t>
  </si>
  <si>
    <t>User Extension 4</t>
  </si>
  <si>
    <t>User Extension 5</t>
  </si>
  <si>
    <t>User Extension 6</t>
  </si>
  <si>
    <t>User Extension 7</t>
  </si>
  <si>
    <t>User Extension 8</t>
  </si>
  <si>
    <t>User Extension 9</t>
  </si>
  <si>
    <t>User Extension 10</t>
  </si>
  <si>
    <t>User Extension 11</t>
  </si>
  <si>
    <t>User Extension 12</t>
  </si>
  <si>
    <t>User Extension 13</t>
  </si>
  <si>
    <t>User Extension 14</t>
  </si>
  <si>
    <t>User Extension 15</t>
  </si>
  <si>
    <t>User Extension 16</t>
  </si>
  <si>
    <t>User Extension 17</t>
  </si>
  <si>
    <t>User Extension 18</t>
  </si>
  <si>
    <t>User Extension 19</t>
  </si>
  <si>
    <t>User Extension 20</t>
  </si>
  <si>
    <t>User Extension 21</t>
  </si>
  <si>
    <t>User Extension 22</t>
  </si>
  <si>
    <t>User Extension 23</t>
  </si>
  <si>
    <t>User Extension 24</t>
  </si>
  <si>
    <t>User Extension 25</t>
  </si>
  <si>
    <t>User Extension 26</t>
  </si>
  <si>
    <t>User Extension 27</t>
  </si>
  <si>
    <t>User Extension 28</t>
  </si>
  <si>
    <t>User Extension 29</t>
  </si>
  <si>
    <t>User Extension 30</t>
  </si>
  <si>
    <t>Side Car Configuration</t>
  </si>
  <si>
    <t>Phone 1</t>
  </si>
  <si>
    <t>Phone 2</t>
  </si>
  <si>
    <t>Phone 3</t>
  </si>
  <si>
    <t>Phone 4</t>
  </si>
  <si>
    <t>Phone 5</t>
  </si>
  <si>
    <t>Phone Model</t>
  </si>
  <si>
    <t>Cisco 9971</t>
  </si>
  <si>
    <t>Number of Side Cars</t>
  </si>
  <si>
    <t>Phone MAC Address</t>
  </si>
  <si>
    <t>Side Car</t>
  </si>
  <si>
    <t>Page</t>
  </si>
  <si>
    <t>Line</t>
  </si>
  <si>
    <t>DID/Phone Number</t>
  </si>
  <si>
    <t>Name/Description</t>
  </si>
  <si>
    <t>Side Car 1</t>
  </si>
  <si>
    <t>Page 1</t>
  </si>
  <si>
    <t>Page 2</t>
  </si>
  <si>
    <t>Side Car 2</t>
  </si>
  <si>
    <t>Side Car 3</t>
  </si>
  <si>
    <t>Cisco 9951</t>
  </si>
  <si>
    <t>Cisco 8961</t>
  </si>
  <si>
    <t>Cisco 8945</t>
  </si>
  <si>
    <t>Cisco 8941</t>
  </si>
  <si>
    <t>Cisco 8865</t>
  </si>
  <si>
    <t>Cisco 8861</t>
  </si>
  <si>
    <t>Cisco 8851 NR</t>
  </si>
  <si>
    <t>Cisco 8845</t>
  </si>
  <si>
    <t>Cisco 8841</t>
  </si>
  <si>
    <t>Cisco 8811</t>
  </si>
  <si>
    <t>Cisco 7985</t>
  </si>
  <si>
    <t>Cisco 7975</t>
  </si>
  <si>
    <t>Cisco 7971</t>
  </si>
  <si>
    <t>Cisco 7970</t>
  </si>
  <si>
    <t>Cisco 7962</t>
  </si>
  <si>
    <t>Cisco 7961G-GE</t>
  </si>
  <si>
    <t>Cisco 7961</t>
  </si>
  <si>
    <t>Cisco 7960</t>
  </si>
  <si>
    <t>Cisco 7945G</t>
  </si>
  <si>
    <t>Cisco 7942</t>
  </si>
  <si>
    <t>Cisco 7941G-GE</t>
  </si>
  <si>
    <t>Cisco 7941</t>
  </si>
  <si>
    <t>Cisco 7940</t>
  </si>
  <si>
    <t>Cisco 7937</t>
  </si>
  <si>
    <t>Cisco 7925G-EX</t>
  </si>
  <si>
    <t>Cisco 7911</t>
  </si>
  <si>
    <t>Cisco 7861</t>
  </si>
  <si>
    <t>Cisco 7841</t>
  </si>
  <si>
    <t>Cisco 7821</t>
  </si>
  <si>
    <t>Cisco 7811</t>
  </si>
  <si>
    <t>Cisco 6945</t>
  </si>
  <si>
    <t>Cisco 6941</t>
  </si>
  <si>
    <t>Cisco 6921</t>
  </si>
  <si>
    <t>Cisco 6901</t>
  </si>
  <si>
    <t>VG202</t>
  </si>
  <si>
    <t>VG204</t>
  </si>
  <si>
    <t>VG224</t>
  </si>
  <si>
    <t>VG248</t>
  </si>
  <si>
    <t>VG310</t>
  </si>
  <si>
    <t>VG320</t>
  </si>
  <si>
    <t>VG350</t>
  </si>
  <si>
    <t>Cisco DX650</t>
  </si>
  <si>
    <t>Cisco DX70</t>
  </si>
  <si>
    <t>Cisco DX80</t>
  </si>
  <si>
    <t>Cisco E20</t>
  </si>
  <si>
    <t>Cisco Jabber</t>
  </si>
  <si>
    <t>Cisco TelePresence EX60</t>
  </si>
  <si>
    <t>Cisco TelePresence EX90</t>
  </si>
  <si>
    <t>Cisco TelePresence IX5000</t>
  </si>
  <si>
    <t>Cisco TelePresence MX200</t>
  </si>
  <si>
    <t>Cisco TelePresence MX200 G2</t>
  </si>
  <si>
    <t>Cisco TelePresence MX300</t>
  </si>
  <si>
    <t>Cisco TelePresence MX300 G2</t>
  </si>
  <si>
    <t>Cisco TelePresence MX700</t>
  </si>
  <si>
    <t>Cisco TelePresence MX800</t>
  </si>
  <si>
    <t>Cisco TelePresence MX800 Dual</t>
  </si>
  <si>
    <t>Cisco TelePresence SX10</t>
  </si>
  <si>
    <t>Cisco TelePresence SX20 4X Zoom</t>
  </si>
  <si>
    <t>Cisco TelePresence SX20 12X Zoom</t>
  </si>
  <si>
    <t>Cisco TelePresence SX80</t>
  </si>
  <si>
    <t>Polycom Group 500</t>
  </si>
  <si>
    <t>Polycom Group 300</t>
  </si>
  <si>
    <t>Group Series Lync Interop License</t>
  </si>
  <si>
    <t>Polycom CX5100</t>
  </si>
  <si>
    <t>Polycom CX5500</t>
  </si>
  <si>
    <t>Video Media Carts - 50 Inch</t>
  </si>
  <si>
    <t>Video Media Carts - 42 Inch</t>
  </si>
  <si>
    <t>Video Media Carts – Options</t>
  </si>
  <si>
    <t>Polycom RealPresence Room Mic Array</t>
  </si>
  <si>
    <t>Universal &amp; Polycom EagleEye Mounting Bracket</t>
  </si>
  <si>
    <t>Acme 3820 
250 Users</t>
  </si>
  <si>
    <t>CyberData Push Button</t>
  </si>
  <si>
    <t>KEM Phone Models</t>
  </si>
  <si>
    <t>Last name</t>
  </si>
  <si>
    <t>Email Address</t>
  </si>
  <si>
    <t>Section / Department / Division</t>
  </si>
  <si>
    <t>Class of Service</t>
  </si>
  <si>
    <t>Outbound Caller ID Blocking Used?</t>
  </si>
  <si>
    <t>E911 Only</t>
  </si>
  <si>
    <t>Internal &amp; E911 Only</t>
  </si>
  <si>
    <t>Local, Internal, &amp; E911 Only</t>
  </si>
  <si>
    <t>Long Distance, Local, Internal, &amp; E911 Only</t>
  </si>
  <si>
    <t>International, Long Distance, Local, Internal, &amp; E911 Only</t>
  </si>
  <si>
    <t>Unrestricted</t>
  </si>
  <si>
    <t>Secondary Numbers</t>
  </si>
  <si>
    <t xml:space="preserve"> Lines Monitored
(Busy Lamp Field)</t>
  </si>
  <si>
    <t>DID</t>
  </si>
  <si>
    <t xml:space="preserve"> Hunt Groups</t>
  </si>
  <si>
    <t>Smith</t>
  </si>
  <si>
    <t>Jane</t>
  </si>
  <si>
    <t>Automatically Calculated</t>
  </si>
  <si>
    <t>Call Pick Up Groups</t>
  </si>
  <si>
    <t>Cisco 8851</t>
  </si>
  <si>
    <t>Max KEMs</t>
  </si>
  <si>
    <t>Phone Profile</t>
  </si>
  <si>
    <t>Analog Line (fax machine)</t>
  </si>
  <si>
    <t>Misc. Phone (hall phone, common room, emergency only)</t>
  </si>
  <si>
    <t>Basic (Desk Location, ACD, VPN, Roaming)</t>
  </si>
  <si>
    <t>Enhanced (desk, Location, ACD, VPN, Roaming)</t>
  </si>
  <si>
    <t>Reserved DID</t>
  </si>
  <si>
    <t>VPN User</t>
  </si>
  <si>
    <t>Desk Location</t>
  </si>
  <si>
    <t>Roaming User</t>
  </si>
  <si>
    <t>ACD</t>
  </si>
  <si>
    <t>Analog</t>
  </si>
  <si>
    <t>Feature Profile</t>
  </si>
  <si>
    <t>Location Code</t>
  </si>
  <si>
    <t>Max No Answer Timeout</t>
  </si>
  <si>
    <t>Formulas End here</t>
  </si>
  <si>
    <t>Porting?</t>
  </si>
  <si>
    <t>Billing Contact Name:</t>
  </si>
  <si>
    <t>Billing Contact Email:</t>
  </si>
  <si>
    <t>Voice to email</t>
  </si>
  <si>
    <t>Ring timer for each phone</t>
  </si>
  <si>
    <t>Auto Attendant 5</t>
  </si>
  <si>
    <t>*Score Card</t>
  </si>
  <si>
    <t>cbtsecurity@cbts.com</t>
  </si>
  <si>
    <t>Yes</t>
  </si>
  <si>
    <t>Jane.smith@companyABC.com</t>
  </si>
  <si>
    <t>*Call Recording</t>
  </si>
  <si>
    <t>First name</t>
  </si>
  <si>
    <t>ABCD1234EFAB</t>
  </si>
  <si>
    <t>Voicemail Only</t>
  </si>
  <si>
    <t>Example_Group_A</t>
  </si>
  <si>
    <t>15555555555</t>
  </si>
  <si>
    <t>15555555557</t>
  </si>
  <si>
    <t>15555555558</t>
  </si>
  <si>
    <t>15555555559</t>
  </si>
  <si>
    <t>15555555560</t>
  </si>
  <si>
    <t>15555555561</t>
  </si>
  <si>
    <t>15555555562</t>
  </si>
  <si>
    <t>15555555563</t>
  </si>
  <si>
    <t>15555555564</t>
  </si>
  <si>
    <t>15555555565</t>
  </si>
  <si>
    <t>15555555566</t>
  </si>
  <si>
    <t>15555555567</t>
  </si>
  <si>
    <t>15555555568</t>
  </si>
  <si>
    <t>Hunt Group A</t>
  </si>
  <si>
    <t>John Doe</t>
  </si>
  <si>
    <t>Jane Smith</t>
  </si>
  <si>
    <t>400 METRO PL N DUBLIN OH 43017-3377</t>
  </si>
  <si>
    <t>STE 300</t>
  </si>
  <si>
    <t>Subnets (Provided by OIT)
Must start with "10."</t>
  </si>
  <si>
    <t>Secondary Lines</t>
  </si>
  <si>
    <t>KEM Models</t>
  </si>
  <si>
    <t>Lines</t>
  </si>
  <si>
    <t>KEM Model</t>
  </si>
  <si>
    <t>10.13.13.13</t>
  </si>
  <si>
    <t>10.15.164.125</t>
  </si>
  <si>
    <t>Assign to Desk Alert (Yes)</t>
  </si>
  <si>
    <t>Optional Information</t>
  </si>
  <si>
    <t>SIP DID</t>
  </si>
  <si>
    <t>Call Center Agent</t>
  </si>
  <si>
    <t># of Side Cars</t>
  </si>
  <si>
    <t>Appears on Side Cars</t>
  </si>
  <si>
    <t>Supervisor DID</t>
  </si>
  <si>
    <t>If Screen Capture
enter IP Address</t>
  </si>
  <si>
    <t>Billing Contact Phone:</t>
  </si>
  <si>
    <t>Video Models</t>
  </si>
  <si>
    <t>EduCart 500</t>
  </si>
  <si>
    <t>Group Series 310</t>
  </si>
  <si>
    <t>Group Series 500</t>
  </si>
  <si>
    <t>Group Series 700</t>
  </si>
  <si>
    <t>Medialign 155</t>
  </si>
  <si>
    <t>Medialign 170</t>
  </si>
  <si>
    <t>Medialign 255</t>
  </si>
  <si>
    <t>Medialign 270</t>
  </si>
  <si>
    <t>Tabletop Media Center 300 42”</t>
  </si>
  <si>
    <t xml:space="preserve">Tabletop Media Center 500 42” </t>
  </si>
  <si>
    <t>Real Presence Trio 8800</t>
  </si>
  <si>
    <t>Conference Room Name</t>
  </si>
  <si>
    <t>Device Model</t>
  </si>
  <si>
    <t>Telephone Number (User ID) New # assigned if blank</t>
  </si>
  <si>
    <t>Bridge Info</t>
  </si>
  <si>
    <t>Outlook Calendar Email Address
(614-Nxx-nnnn@ngtsohio.com)</t>
  </si>
  <si>
    <t>Device MAC ID</t>
  </si>
  <si>
    <t>Device Serial Number</t>
  </si>
  <si>
    <t>DNS Name bldg/floor/confer rm #</t>
  </si>
  <si>
    <t>Primary Local Hosted Video Support</t>
  </si>
  <si>
    <t>Secondary Local Hosted Video Support</t>
  </si>
  <si>
    <t>Conf Code</t>
  </si>
  <si>
    <t>Chairperson Pin</t>
  </si>
  <si>
    <t>Guest Pin</t>
  </si>
  <si>
    <t>Name</t>
  </si>
  <si>
    <t>Phone</t>
  </si>
  <si>
    <t>Email</t>
  </si>
  <si>
    <t>DAS Directors Conference Room</t>
  </si>
  <si>
    <t>9650#</t>
  </si>
  <si>
    <t>49650#</t>
  </si>
  <si>
    <t>39650#</t>
  </si>
  <si>
    <t>CR-SOT-9A2</t>
  </si>
  <si>
    <t>DAS.Directors.Conference.Room@das.ohio.gov</t>
  </si>
  <si>
    <t>00a3d1e999b9</t>
  </si>
  <si>
    <t>821681430374BD</t>
  </si>
  <si>
    <t>SOT39A2</t>
  </si>
  <si>
    <t>John.Doe@agency.com</t>
  </si>
  <si>
    <t>Jane.Smith@agency.com</t>
  </si>
  <si>
    <t>IP Address</t>
  </si>
  <si>
    <t>10.10.10.10</t>
  </si>
  <si>
    <t>e911</t>
  </si>
  <si>
    <t>Profiles</t>
  </si>
  <si>
    <t>Video Profiles</t>
  </si>
  <si>
    <t>Side Cars</t>
  </si>
  <si>
    <t>Call Pickup Grps</t>
  </si>
  <si>
    <t>Hunt Grps</t>
  </si>
  <si>
    <t>Auto Attend</t>
  </si>
  <si>
    <t>Billing</t>
  </si>
  <si>
    <t># of call paths for SIP Trunk migration</t>
  </si>
  <si>
    <t>*Fax2Mail</t>
  </si>
  <si>
    <t>*Fax Number</t>
  </si>
  <si>
    <t>*Video Recording?</t>
  </si>
  <si>
    <t>Support 2 KEMS</t>
  </si>
  <si>
    <t>Billing Telephone Number (BTN)</t>
  </si>
  <si>
    <t>INSTRUCTIONS</t>
  </si>
  <si>
    <t>Y</t>
  </si>
  <si>
    <t>Primary Line Number (DID)</t>
  </si>
  <si>
    <t>Hunt Group Pilot/Lead (DID)</t>
  </si>
  <si>
    <t>*Computer Telephony Integration?</t>
  </si>
  <si>
    <t>*CTI</t>
  </si>
  <si>
    <t>Role</t>
  </si>
  <si>
    <t>DATA VALIDATION</t>
  </si>
  <si>
    <t>Send question to your Project Manager or incidentsNGTS@cbts.com</t>
  </si>
  <si>
    <t>Will you be migrating DIDs to the NGTS system?</t>
  </si>
  <si>
    <t>Is this SIP Trunk only?</t>
  </si>
  <si>
    <t>Do any of your phones require a side car?</t>
  </si>
  <si>
    <t>Will we be deploying any new Hosted Video units?</t>
  </si>
  <si>
    <t>Will we be implementing the Fax to Mail feature?</t>
  </si>
  <si>
    <t>Do any of your groups/departments require a pickup group?</t>
  </si>
  <si>
    <t>Do any of your groups/departments require a hunt group?</t>
  </si>
  <si>
    <t>Will we be implementing an Auto Attendant?</t>
  </si>
  <si>
    <t>Do any of your DIDs require Call Recording?</t>
  </si>
  <si>
    <t>Will we be implementing a Contact Center?</t>
  </si>
  <si>
    <t>ANSWER THE FOLLOWING QUESTIONS TO GET STARTED</t>
  </si>
  <si>
    <t>TAB</t>
  </si>
  <si>
    <t>Cisco 8831 Conference Station</t>
  </si>
  <si>
    <t>Cisco 7965 SCCP/SIP Phone, for DRC Only</t>
  </si>
  <si>
    <t>Cisco 7945 SCCP/SIP Phone, for DRC Only</t>
  </si>
  <si>
    <t>Cisco 7832 Conference Station</t>
  </si>
  <si>
    <t>Items that are automatically calculated can not be edited. These fields are to be used when  completing the UCD. For example: If you have a DID that should be part of 1 hunt group and is also in a contact center you should see a count of how many hunt groups the DID is assigned to and a "Yes" if the DID is being configured as an agent on the Contact Center tab.</t>
  </si>
  <si>
    <t>Polycom 8800 RealPresence Trio (2200-66070-019)</t>
  </si>
  <si>
    <t>Polycom 8800 RealPresence Trio Collaboration Kit (7200-25500-001)</t>
  </si>
  <si>
    <t>Polycom 8800 RealPresence Trio Visual + Collaboration Kit (7200-26560-001)</t>
  </si>
  <si>
    <t>Sharp PNLE901 90" (PNLE901)</t>
  </si>
  <si>
    <t>Cisco 8821 Wireless IP Phone Bundle</t>
  </si>
  <si>
    <t>Polycom 55" RealPresence EduCart 500 (7200-64910-001)</t>
  </si>
  <si>
    <t>Polycom 22" RealPresence VideoProtect 500 (7200-64890-001)</t>
  </si>
  <si>
    <t>Polycom RealPresence Group 310 w  EagleEye Acoustic cam (7200-65320-001)</t>
  </si>
  <si>
    <t>Polycom RealPresence Group 310 w EagleEyeIV-4x camera (7200-65340-001)</t>
  </si>
  <si>
    <t>Polycom RealPresence 500-720p 12X Camera (7200-64250-001)</t>
  </si>
  <si>
    <t>Polycom RealPresence 500-720p 4X Camera (7200-64510-001)</t>
  </si>
  <si>
    <t>Polycom RealPresence 700-720p 12X Camera (7200-64270-001)</t>
  </si>
  <si>
    <t>Polycom Pano Wireless Presentation System (7200-84685-001)</t>
  </si>
  <si>
    <t>Polycom EagleEye Producer for EagleEye IV (2215-69791-001)</t>
  </si>
  <si>
    <t>Polycom EagleEye Producer for EagleEye III (2215-69777-001)</t>
  </si>
  <si>
    <t>Polycom EagleEye Director II (7230-69421-001)</t>
  </si>
  <si>
    <t>RP Medialign 270 (7230-84820-001)</t>
  </si>
  <si>
    <t>RP Medialign 170 (7230-84820-001)</t>
  </si>
  <si>
    <t>RP Medialign 155 (7230-23790-001)</t>
  </si>
  <si>
    <t>RP Medialign 255 (7230-84860-001)</t>
  </si>
  <si>
    <t>Media Center (7200-67264-001)</t>
  </si>
  <si>
    <t>Polycom RealPresence Touch (8200-84190-001)</t>
  </si>
  <si>
    <t>Polycom RealPresence Group 500 (7200-63550-001)</t>
  </si>
  <si>
    <t>Polycom RealPresence Trio 8800 IP conference phone (2200-66070-001)</t>
  </si>
  <si>
    <t>Polycom RealPresence Trio 8800 Collaboration Kit (7200-25500-019)</t>
  </si>
  <si>
    <t>Polycom RealPresence Trio Visual+ Collaboration Kit (7200-26560-001)</t>
  </si>
  <si>
    <t>RealPresence Group Convene media dock (7200-52850-001)</t>
  </si>
  <si>
    <t>Sharp 90IN LCD 1920X1080 5000:1 HDMI (PN-LE901)</t>
  </si>
  <si>
    <t>Samsung SmartTV 75IN 8000 FLAT 4K UHD (UN75MU8000FXZA)</t>
  </si>
  <si>
    <t>Planar Helium Touchscreen (PCT2785)</t>
  </si>
  <si>
    <t>Planar Touch Screen 22IN (997-8286-00)</t>
  </si>
  <si>
    <t>Zone2C Paging Device (ZONEC-2-IC)</t>
  </si>
  <si>
    <t>Singlewire Informacast Paging Gateway (IPTA-PG-APL)</t>
  </si>
  <si>
    <t>Survivability - Cisco 2911 50 Users Small Site</t>
  </si>
  <si>
    <t>Survivability - Cisco 3925E 1350 Users Large Site</t>
  </si>
  <si>
    <t xml:space="preserve">Survivability - Cisco 3925E with UCS C220 1501+ Users Enterprise Plus Site </t>
  </si>
  <si>
    <t>Survivability - Cisco 3945E 1500 Users Enterprise Site</t>
  </si>
  <si>
    <t xml:space="preserve">Survivability - Cisco 2951 250 Users Medium Site (C2951-CME-SRST/K9) </t>
  </si>
  <si>
    <t>Cisco 7925G FCC</t>
  </si>
  <si>
    <t>Hardware items removed</t>
  </si>
  <si>
    <t>Other 3rd Party SIP device (Enter details in Notes)</t>
  </si>
  <si>
    <t>NGTS-Revised-Hardware-Catalog-6-8-18</t>
  </si>
  <si>
    <t>CP-BEKEM-C</t>
  </si>
  <si>
    <t>CP-BEKEM</t>
  </si>
  <si>
    <t># Pages</t>
  </si>
  <si>
    <t>LENGEND</t>
  </si>
  <si>
    <t>Required for Video prior to cut over but UCD can be submitted without this info</t>
  </si>
  <si>
    <r>
      <t>Start with this tab (</t>
    </r>
    <r>
      <rPr>
        <b/>
        <sz val="11"/>
        <rFont val="Calibri"/>
        <family val="2"/>
        <scheme val="minor"/>
      </rPr>
      <t>Start Here</t>
    </r>
    <r>
      <rPr>
        <sz val="11"/>
        <rFont val="Calibri"/>
        <family val="2"/>
        <scheme val="minor"/>
      </rPr>
      <t xml:space="preserve">) and work your way through the tabs, left to right. The last tab, </t>
    </r>
    <r>
      <rPr>
        <b/>
        <sz val="11"/>
        <rFont val="Calibri"/>
        <family val="2"/>
        <scheme val="minor"/>
      </rPr>
      <t>Validations</t>
    </r>
    <r>
      <rPr>
        <sz val="11"/>
        <rFont val="Calibri"/>
        <family val="2"/>
        <scheme val="minor"/>
      </rPr>
      <t>, will check to see if there are any issues.
There could be certain situations that justify submitting the UCD with red messages but in most cases these need to be resolved before submitting.</t>
    </r>
  </si>
  <si>
    <t>An asterisks in column heading indicates there are additional charges for this feature</t>
  </si>
  <si>
    <t>Audio Endpoints</t>
  </si>
  <si>
    <t>Voicemail Users</t>
  </si>
  <si>
    <t>Video Endpoints</t>
  </si>
  <si>
    <t>Cisco Agent Desktop Users</t>
  </si>
  <si>
    <t>Outlook Calendar Name
(CR-site-nnnn)</t>
  </si>
  <si>
    <r>
      <t xml:space="preserve">Before submitting this UCD to ServiceNow go through each tab and ensure there isn't anything in </t>
    </r>
    <r>
      <rPr>
        <sz val="11"/>
        <color rgb="FFFF0000"/>
        <rFont val="Calibri"/>
        <family val="2"/>
        <scheme val="minor"/>
      </rPr>
      <t>red text</t>
    </r>
    <r>
      <rPr>
        <sz val="11"/>
        <color theme="1"/>
        <rFont val="Calibri"/>
        <family val="2"/>
        <scheme val="minor"/>
      </rPr>
      <t xml:space="preserve"> that can not be explained. For example, if on the phone profiles tab two of the MAC IDs are listed in red text it's probably because they are duplicate values. Each phone should have 1 row. If there is additional information that doesn't fit in that row add it to the notes field.</t>
    </r>
  </si>
  <si>
    <t>Hello and thank you for calling the xxxxxxxxxxx, to continue your call, please listen carefully to the following options:</t>
  </si>
  <si>
    <t>Hello and thank you for calling  xxxxxxxxxxx, we are experiencing a power outage and therefore we're not able to answer your call at the moment. Please leave a message or try back at a later time.</t>
  </si>
  <si>
    <t>Transfer to xxxxxxxxxxx</t>
  </si>
  <si>
    <t>Transfer to voicemail for xxxxxxxxxxx</t>
  </si>
  <si>
    <t>User 3 xxxxxxxxxxx</t>
  </si>
  <si>
    <t>User 4 xxxxxxxxxxx</t>
  </si>
  <si>
    <t>User 2 xxxxxxxxxxx</t>
  </si>
  <si>
    <t>User 1 xxxxxxxxxxx</t>
  </si>
  <si>
    <t>For xxxxxxxxxxx questions, please hold for the next available agent. To return to the main menu press *</t>
  </si>
  <si>
    <t>`</t>
  </si>
  <si>
    <t>Hello and thank you for calling xxxxxxxxxxx. You have reached us outside of normal business hours, please call back Mon-Fri between the hours of 8am-5pm.</t>
  </si>
  <si>
    <t>Contact Ctr</t>
  </si>
  <si>
    <t>1) 13332225564
2) 15559987647</t>
  </si>
  <si>
    <t>3) 15559986531</t>
  </si>
  <si>
    <t>Address
(must be entered on e911 tab to be listed here)</t>
  </si>
  <si>
    <t xml:space="preserve"> 400 METRO PL N DUBLIN OH 43017-3377 STE 300</t>
  </si>
  <si>
    <t>CBTS</t>
  </si>
  <si>
    <t>Acrynom
(To Be assigned by cbts)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</si>
</sst>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quot; MB&quot;"/>
    <numFmt numFmtId="165" formatCode="#,##0\ &quot; Kbs&quot;"/>
    <numFmt numFmtId="166" formatCode="_-* #,##0_-;\-* #,##0_-;_-* &quot;-&quot;??_-;_-@_-"/>
    <numFmt numFmtId="167" formatCode="##0.##0.##0.##0"/>
  </numFmts>
  <fonts count="42" x14ac:knownFonts="1">
    <font>
      <sz val="11"/>
      <color theme="1"/>
      <name val="Calibri"/>
      <family val="2"/>
      <scheme val="minor"/>
    </font>
    <font>
      <b/>
      <sz val="10"/>
      <color theme="1"/>
      <name val="Arial"/>
      <family val="2"/>
    </font>
    <font>
      <u/>
      <sz val="11"/>
      <color theme="10"/>
      <name val="Calibri"/>
      <family val="2"/>
    </font>
    <font>
      <b/>
      <sz val="10"/>
      <name val="Arial"/>
      <family val="2"/>
    </font>
    <font>
      <b/>
      <sz val="11"/>
      <color theme="0"/>
      <name val="Calibri"/>
      <family val="2"/>
      <scheme val="minor"/>
    </font>
    <font>
      <sz val="10"/>
      <color theme="1"/>
      <name val="Arial"/>
      <family val="2"/>
    </font>
    <font>
      <b/>
      <u/>
      <sz val="10"/>
      <color theme="1"/>
      <name val="Arial"/>
      <family val="2"/>
    </font>
    <font>
      <b/>
      <sz val="10"/>
      <color theme="0"/>
      <name val="Arial"/>
      <family val="2"/>
    </font>
    <font>
      <sz val="11"/>
      <color rgb="FF006100"/>
      <name val="Calibri"/>
      <family val="2"/>
      <scheme val="minor"/>
    </font>
    <font>
      <b/>
      <sz val="11"/>
      <color theme="1"/>
      <name val="Calibri"/>
      <family val="2"/>
      <scheme val="minor"/>
    </font>
    <font>
      <sz val="10"/>
      <name val="Arial"/>
      <family val="2"/>
    </font>
    <font>
      <sz val="10"/>
      <color theme="1"/>
      <name val="Calibri"/>
      <family val="2"/>
      <scheme val="minor"/>
    </font>
    <font>
      <b/>
      <sz val="10"/>
      <color rgb="FFFF0000"/>
      <name val="Arial"/>
      <family val="2"/>
    </font>
    <font>
      <sz val="9"/>
      <color indexed="81"/>
      <name val="Tahoma"/>
      <family val="2"/>
    </font>
    <font>
      <b/>
      <sz val="9"/>
      <color indexed="81"/>
      <name val="Tahoma"/>
      <family val="2"/>
    </font>
    <font>
      <sz val="10"/>
      <color theme="0"/>
      <name val="Calibri"/>
      <family val="2"/>
      <scheme val="minor"/>
    </font>
    <font>
      <b/>
      <sz val="10"/>
      <color theme="0"/>
      <name val="Calibri"/>
      <family val="2"/>
      <scheme val="minor"/>
    </font>
    <font>
      <sz val="11"/>
      <color theme="1"/>
      <name val="Calibri"/>
      <family val="2"/>
      <scheme val="minor"/>
    </font>
    <font>
      <b/>
      <sz val="11"/>
      <color theme="8" tint="-0.249977111117893"/>
      <name val="Calibri"/>
      <family val="2"/>
      <scheme val="minor"/>
    </font>
    <font>
      <b/>
      <sz val="11"/>
      <color rgb="FFD9E1F2"/>
      <name val="Calibri"/>
      <family val="2"/>
      <scheme val="minor"/>
    </font>
    <font>
      <b/>
      <sz val="11"/>
      <color rgb="FF305496"/>
      <name val="Calibri"/>
      <family val="2"/>
      <scheme val="minor"/>
    </font>
    <font>
      <b/>
      <i/>
      <u/>
      <sz val="11"/>
      <color rgb="FF305496"/>
      <name val="Calibri"/>
      <family val="2"/>
      <scheme val="minor"/>
    </font>
    <font>
      <sz val="10"/>
      <name val="Calibri"/>
      <family val="2"/>
      <scheme val="minor"/>
    </font>
    <font>
      <u/>
      <sz val="10"/>
      <color theme="10"/>
      <name val="Calibri"/>
      <family val="2"/>
      <scheme val="minor"/>
    </font>
    <font>
      <b/>
      <sz val="10"/>
      <color theme="1"/>
      <name val="Calibri"/>
      <family val="2"/>
      <scheme val="minor"/>
    </font>
    <font>
      <b/>
      <sz val="10"/>
      <color rgb="FFD9E1F2"/>
      <name val="Calibri"/>
      <family val="2"/>
      <scheme val="minor"/>
    </font>
    <font>
      <b/>
      <sz val="10"/>
      <color theme="8" tint="-0.249977111117893"/>
      <name val="Calibri"/>
      <family val="2"/>
      <scheme val="minor"/>
    </font>
    <font>
      <b/>
      <i/>
      <sz val="10"/>
      <color rgb="FF305496"/>
      <name val="Calibri"/>
      <family val="2"/>
      <scheme val="minor"/>
    </font>
    <font>
      <b/>
      <sz val="10"/>
      <color rgb="FF305496"/>
      <name val="Calibri"/>
      <family val="2"/>
      <scheme val="minor"/>
    </font>
    <font>
      <b/>
      <sz val="11"/>
      <color theme="8" tint="0.79998168889431442"/>
      <name val="Calibri"/>
      <family val="2"/>
      <scheme val="minor"/>
    </font>
    <font>
      <b/>
      <sz val="11"/>
      <name val="Calibri"/>
      <family val="2"/>
      <scheme val="minor"/>
    </font>
    <font>
      <sz val="11"/>
      <color theme="0"/>
      <name val="Calibri"/>
      <family val="2"/>
      <scheme val="minor"/>
    </font>
    <font>
      <sz val="11"/>
      <name val="Calibri"/>
      <family val="2"/>
      <scheme val="minor"/>
    </font>
    <font>
      <b/>
      <sz val="10"/>
      <color theme="2" tint="-0.499984740745262"/>
      <name val="Arial"/>
      <family val="2"/>
    </font>
    <font>
      <b/>
      <sz val="10"/>
      <name val="Calibri"/>
      <family val="2"/>
      <scheme val="minor"/>
    </font>
    <font>
      <sz val="10"/>
      <color rgb="FFFF0000"/>
      <name val="Arial"/>
      <family val="2"/>
    </font>
    <font>
      <b/>
      <sz val="16"/>
      <color rgb="FF7030A0"/>
      <name val="Calibri"/>
      <family val="2"/>
      <scheme val="minor"/>
    </font>
    <font>
      <sz val="16"/>
      <color theme="1"/>
      <name val="Calibri"/>
      <family val="2"/>
      <scheme val="minor"/>
    </font>
    <font>
      <sz val="11"/>
      <color rgb="FFFF0000"/>
      <name val="Calibri"/>
      <family val="2"/>
      <scheme val="minor"/>
    </font>
    <font>
      <sz val="12"/>
      <color theme="1"/>
      <name val="Calibri"/>
      <family val="2"/>
      <scheme val="minor"/>
    </font>
    <font>
      <u/>
      <sz val="12"/>
      <color theme="10"/>
      <name val="Calibri"/>
      <family val="2"/>
    </font>
    <font>
      <sz val="11"/>
      <color rgb="FF305496"/>
      <name val="Calibri"/>
      <family val="2"/>
      <scheme val="minor"/>
    </font>
  </fonts>
  <fills count="14">
    <fill>
      <patternFill patternType="none"/>
    </fill>
    <fill>
      <patternFill patternType="gray125"/>
    </fill>
    <fill>
      <patternFill patternType="solid">
        <fgColor theme="3" tint="0.79998168889431442"/>
        <bgColor indexed="64"/>
      </patternFill>
    </fill>
    <fill>
      <patternFill patternType="solid">
        <fgColor rgb="FFA5A5A5"/>
      </patternFill>
    </fill>
    <fill>
      <patternFill patternType="solid">
        <fgColor theme="0"/>
        <bgColor indexed="64"/>
      </patternFill>
    </fill>
    <fill>
      <patternFill patternType="solid">
        <fgColor theme="7" tint="0.59999389629810485"/>
        <bgColor indexed="64"/>
      </patternFill>
    </fill>
    <fill>
      <patternFill patternType="solid">
        <fgColor rgb="FFC6EFCE"/>
      </patternFill>
    </fill>
    <fill>
      <patternFill patternType="solid">
        <fgColor rgb="FF305496"/>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6"/>
      </patternFill>
    </fill>
    <fill>
      <patternFill patternType="solid">
        <fgColor theme="4" tint="0.79998168889431442"/>
        <bgColor indexed="65"/>
      </patternFill>
    </fill>
    <fill>
      <patternFill patternType="solid">
        <fgColor theme="7" tint="0.79998168889431442"/>
        <bgColor indexed="64"/>
      </patternFill>
    </fill>
    <fill>
      <patternFill patternType="solid">
        <fgColor rgb="FFFFFFC9"/>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theme="0" tint="-0.34998626667073579"/>
      </left>
      <right style="medium">
        <color theme="0" tint="-0.34998626667073579"/>
      </right>
      <top/>
      <bottom/>
      <diagonal/>
    </border>
    <border>
      <left style="medium">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right/>
      <top style="double">
        <color rgb="FF3F3F3F"/>
      </top>
      <bottom/>
      <diagonal/>
    </border>
    <border>
      <left style="double">
        <color rgb="FF3F3F3F"/>
      </left>
      <right style="double">
        <color rgb="FF3F3F3F"/>
      </right>
      <top/>
      <bottom style="double">
        <color rgb="FF3F3F3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theme="0" tint="-0.34998626667073579"/>
      </bottom>
      <diagonal/>
    </border>
    <border>
      <left style="thin">
        <color indexed="64"/>
      </left>
      <right style="thin">
        <color indexed="64"/>
      </right>
      <top/>
      <bottom/>
      <diagonal/>
    </border>
    <border>
      <left/>
      <right/>
      <top style="medium">
        <color theme="0" tint="-0.34998626667073579"/>
      </top>
      <bottom/>
      <diagonal/>
    </border>
    <border>
      <left style="medium">
        <color theme="1" tint="0.499984740745262"/>
      </left>
      <right/>
      <top style="medium">
        <color theme="1" tint="0.499984740745262"/>
      </top>
      <bottom style="medium">
        <color theme="1" tint="0.499984740745262"/>
      </bottom>
      <diagonal/>
    </border>
    <border>
      <left style="thin">
        <color indexed="64"/>
      </left>
      <right style="thin">
        <color indexed="64"/>
      </right>
      <top style="medium">
        <color theme="1" tint="0.499984740745262"/>
      </top>
      <bottom style="medium">
        <color theme="1" tint="0.499984740745262"/>
      </bottom>
      <diagonal/>
    </border>
    <border>
      <left style="medium">
        <color theme="0" tint="-0.34998626667073579"/>
      </left>
      <right/>
      <top style="medium">
        <color theme="1" tint="0.499984740745262"/>
      </top>
      <bottom style="medium">
        <color theme="1" tint="0.499984740745262"/>
      </bottom>
      <diagonal/>
    </border>
    <border>
      <left style="medium">
        <color theme="0" tint="-0.34998626667073579"/>
      </left>
      <right style="medium">
        <color theme="1" tint="0.499984740745262"/>
      </right>
      <top style="medium">
        <color theme="1" tint="0.499984740745262"/>
      </top>
      <bottom style="medium">
        <color theme="1" tint="0.499984740745262"/>
      </bottom>
      <diagonal/>
    </border>
    <border>
      <left/>
      <right style="medium">
        <color indexed="64"/>
      </right>
      <top style="thin">
        <color indexed="64"/>
      </top>
      <bottom/>
      <diagonal/>
    </border>
    <border>
      <left style="medium">
        <color theme="0" tint="-0.499984740745262"/>
      </left>
      <right/>
      <top/>
      <bottom/>
      <diagonal/>
    </border>
    <border>
      <left/>
      <right/>
      <top/>
      <bottom style="dotted">
        <color auto="1"/>
      </bottom>
      <diagonal/>
    </border>
    <border>
      <left/>
      <right/>
      <top style="dotted">
        <color auto="1"/>
      </top>
      <bottom style="dotted">
        <color auto="1"/>
      </bottom>
      <diagonal/>
    </border>
    <border>
      <left/>
      <right style="thin">
        <color indexed="64"/>
      </right>
      <top/>
      <bottom style="dotted">
        <color auto="1"/>
      </bottom>
      <diagonal/>
    </border>
    <border>
      <left/>
      <right style="thin">
        <color indexed="64"/>
      </right>
      <top style="dotted">
        <color auto="1"/>
      </top>
      <bottom style="dotted">
        <color auto="1"/>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bottom style="dotted">
        <color auto="1"/>
      </bottom>
      <diagonal/>
    </border>
    <border>
      <left style="medium">
        <color theme="1" tint="0.499984740745262"/>
      </left>
      <right/>
      <top style="dotted">
        <color auto="1"/>
      </top>
      <bottom style="dotted">
        <color auto="1"/>
      </bottom>
      <diagonal/>
    </border>
    <border>
      <left style="medium">
        <color theme="1" tint="0.499984740745262"/>
      </left>
      <right/>
      <top style="dotted">
        <color auto="1"/>
      </top>
      <bottom style="medium">
        <color theme="1" tint="0.499984740745262"/>
      </bottom>
      <diagonal/>
    </border>
    <border>
      <left/>
      <right/>
      <top style="dotted">
        <color auto="1"/>
      </top>
      <bottom style="medium">
        <color theme="1" tint="0.499984740745262"/>
      </bottom>
      <diagonal/>
    </border>
    <border>
      <left/>
      <right style="thin">
        <color indexed="64"/>
      </right>
      <top style="dotted">
        <color auto="1"/>
      </top>
      <bottom style="medium">
        <color theme="1" tint="0.499984740745262"/>
      </bottom>
      <diagonal/>
    </border>
    <border>
      <left style="thin">
        <color indexed="64"/>
      </left>
      <right style="medium">
        <color theme="1" tint="0.499984740745262"/>
      </right>
      <top/>
      <bottom style="thin">
        <color indexed="64"/>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0" tint="-0.499984740745262"/>
      </left>
      <right/>
      <top style="medium">
        <color indexed="64"/>
      </top>
      <bottom/>
      <diagonal/>
    </border>
    <border>
      <left style="medium">
        <color theme="0" tint="-0.499984740745262"/>
      </left>
      <right/>
      <top/>
      <bottom style="medium">
        <color indexed="64"/>
      </bottom>
      <diagonal/>
    </border>
    <border>
      <left/>
      <right/>
      <top/>
      <bottom style="thin">
        <color theme="0" tint="-0.499984740745262"/>
      </bottom>
      <diagonal/>
    </border>
    <border>
      <left style="medium">
        <color theme="0" tint="-0.499984740745262"/>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style="medium">
        <color theme="0" tint="-0.499984740745262"/>
      </left>
      <right/>
      <top style="thin">
        <color theme="0" tint="-0.499984740745262"/>
      </top>
      <bottom style="thin">
        <color theme="0" tint="-0.499984740745262"/>
      </bottom>
      <diagonal/>
    </border>
  </borders>
  <cellStyleXfs count="7">
    <xf numFmtId="0" fontId="0" fillId="0" borderId="0"/>
    <xf numFmtId="0" fontId="2" fillId="0" borderId="0" applyNumberFormat="0" applyFill="0" applyBorder="0" applyAlignment="0" applyProtection="0">
      <alignment vertical="top"/>
      <protection locked="0"/>
    </xf>
    <xf numFmtId="0" fontId="4" fillId="3" borderId="11" applyNumberFormat="0" applyAlignment="0" applyProtection="0"/>
    <xf numFmtId="0" fontId="8" fillId="6" borderId="0" applyNumberFormat="0" applyBorder="0" applyAlignment="0" applyProtection="0"/>
    <xf numFmtId="0" fontId="17" fillId="0" borderId="0"/>
    <xf numFmtId="0" fontId="31" fillId="10" borderId="0" applyNumberFormat="0" applyBorder="0" applyAlignment="0" applyProtection="0"/>
    <xf numFmtId="0" fontId="17" fillId="11" borderId="0" applyNumberFormat="0" applyBorder="0" applyAlignment="0" applyProtection="0"/>
  </cellStyleXfs>
  <cellXfs count="349">
    <xf numFmtId="0" fontId="0" fillId="0" borderId="0" xfId="0"/>
    <xf numFmtId="166" fontId="5" fillId="0" borderId="13" xfId="0" applyNumberFormat="1" applyFont="1" applyFill="1" applyBorder="1" applyAlignment="1" applyProtection="1">
      <alignment vertical="center" wrapText="1"/>
      <protection locked="0"/>
    </xf>
    <xf numFmtId="166" fontId="5" fillId="0" borderId="14" xfId="0" applyNumberFormat="1" applyFont="1" applyFill="1" applyBorder="1" applyAlignment="1" applyProtection="1">
      <alignment vertical="center" wrapText="1"/>
      <protection locked="0"/>
    </xf>
    <xf numFmtId="166" fontId="5" fillId="0" borderId="15" xfId="0" applyNumberFormat="1" applyFont="1" applyFill="1" applyBorder="1" applyAlignment="1" applyProtection="1">
      <alignment vertical="center" wrapText="1"/>
      <protection locked="0"/>
    </xf>
    <xf numFmtId="0" fontId="5" fillId="0" borderId="13" xfId="0" applyFont="1" applyFill="1" applyBorder="1" applyAlignment="1" applyProtection="1">
      <alignment vertical="center" wrapText="1"/>
      <protection locked="0"/>
    </xf>
    <xf numFmtId="165" fontId="5" fillId="0" borderId="13" xfId="0" applyNumberFormat="1" applyFont="1" applyFill="1" applyBorder="1" applyAlignment="1" applyProtection="1">
      <alignment vertical="center" wrapText="1"/>
      <protection locked="0"/>
    </xf>
    <xf numFmtId="165" fontId="5" fillId="0" borderId="14" xfId="0" applyNumberFormat="1" applyFont="1" applyFill="1" applyBorder="1" applyAlignment="1" applyProtection="1">
      <alignment vertical="center" wrapText="1"/>
      <protection locked="0"/>
    </xf>
    <xf numFmtId="165" fontId="5" fillId="0" borderId="15" xfId="0" applyNumberFormat="1" applyFont="1" applyFill="1" applyBorder="1" applyAlignment="1" applyProtection="1">
      <alignment vertical="center" wrapText="1"/>
      <protection locked="0"/>
    </xf>
    <xf numFmtId="0" fontId="5" fillId="0" borderId="0"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5" fillId="0" borderId="0" xfId="0" applyFont="1" applyAlignment="1" applyProtection="1">
      <alignment horizontal="center" vertical="center" wrapText="1"/>
      <protection locked="0"/>
    </xf>
    <xf numFmtId="0" fontId="4" fillId="3" borderId="11" xfId="2" applyProtection="1">
      <protection locked="0"/>
    </xf>
    <xf numFmtId="0" fontId="5" fillId="0" borderId="0" xfId="0" applyFont="1" applyProtection="1">
      <protection locked="0"/>
    </xf>
    <xf numFmtId="0" fontId="4" fillId="3" borderId="11" xfId="2" applyAlignment="1" applyProtection="1">
      <alignment wrapText="1"/>
      <protection locked="0"/>
    </xf>
    <xf numFmtId="0" fontId="5" fillId="0" borderId="0" xfId="0" applyFont="1" applyAlignment="1" applyProtection="1">
      <alignment wrapText="1"/>
      <protection locked="0"/>
    </xf>
    <xf numFmtId="0" fontId="0" fillId="0" borderId="0" xfId="0" applyProtection="1">
      <protection locked="0"/>
    </xf>
    <xf numFmtId="0" fontId="5" fillId="0" borderId="0" xfId="0" applyFont="1" applyAlignment="1" applyProtection="1">
      <alignment horizontal="center"/>
      <protection locked="0"/>
    </xf>
    <xf numFmtId="0" fontId="1" fillId="0" borderId="0" xfId="0" applyFont="1" applyProtection="1">
      <protection locked="0"/>
    </xf>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4" fillId="3" borderId="11" xfId="2" applyAlignment="1" applyProtection="1">
      <alignment horizontal="center"/>
      <protection locked="0"/>
    </xf>
    <xf numFmtId="0" fontId="4" fillId="3" borderId="11" xfId="2" applyProtection="1"/>
    <xf numFmtId="0" fontId="5" fillId="0" borderId="0" xfId="0" applyFont="1" applyProtection="1"/>
    <xf numFmtId="0" fontId="4" fillId="3" borderId="11" xfId="2" applyAlignment="1" applyProtection="1">
      <alignment wrapText="1"/>
    </xf>
    <xf numFmtId="0" fontId="2" fillId="3" borderId="11" xfId="1" applyFill="1" applyBorder="1" applyAlignment="1" applyProtection="1">
      <protection locked="0"/>
    </xf>
    <xf numFmtId="0" fontId="11" fillId="0" borderId="0" xfId="0" applyFont="1" applyProtection="1">
      <protection locked="0"/>
    </xf>
    <xf numFmtId="0" fontId="11" fillId="0" borderId="0" xfId="0" applyFont="1" applyAlignment="1" applyProtection="1">
      <alignment horizontal="center"/>
      <protection locked="0"/>
    </xf>
    <xf numFmtId="0" fontId="8" fillId="6" borderId="17" xfId="3" applyBorder="1" applyAlignment="1" applyProtection="1">
      <alignment horizontal="center" vertical="center" wrapText="1"/>
    </xf>
    <xf numFmtId="0" fontId="2" fillId="0" borderId="0" xfId="1" applyAlignment="1" applyProtection="1">
      <protection locked="0"/>
    </xf>
    <xf numFmtId="0" fontId="4" fillId="3" borderId="11" xfId="2" applyAlignment="1" applyProtection="1">
      <alignment horizontal="center" wrapText="1"/>
    </xf>
    <xf numFmtId="0" fontId="5" fillId="0" borderId="0" xfId="0" applyFont="1" applyAlignment="1" applyProtection="1">
      <alignment wrapText="1"/>
    </xf>
    <xf numFmtId="0" fontId="15" fillId="3" borderId="11" xfId="2" applyFont="1" applyAlignment="1" applyProtection="1">
      <alignment horizontal="center"/>
    </xf>
    <xf numFmtId="0" fontId="11" fillId="0" borderId="0" xfId="0" applyFont="1" applyAlignment="1" applyProtection="1">
      <alignment horizontal="center"/>
    </xf>
    <xf numFmtId="0" fontId="15" fillId="3" borderId="11" xfId="2" applyFont="1" applyProtection="1"/>
    <xf numFmtId="167" fontId="4" fillId="3" borderId="11" xfId="2" applyNumberFormat="1" applyAlignment="1" applyProtection="1">
      <alignment horizontal="center"/>
      <protection locked="0"/>
    </xf>
    <xf numFmtId="167" fontId="4" fillId="3" borderId="11" xfId="2" applyNumberFormat="1" applyAlignment="1" applyProtection="1">
      <alignment horizontal="center"/>
    </xf>
    <xf numFmtId="0" fontId="0" fillId="0" borderId="0" xfId="0" applyAlignment="1" applyProtection="1">
      <alignment horizontal="right" wrapText="1"/>
      <protection locked="0"/>
    </xf>
    <xf numFmtId="0" fontId="0" fillId="0" borderId="0" xfId="0" applyAlignment="1" applyProtection="1">
      <alignment horizontal="center"/>
    </xf>
    <xf numFmtId="0" fontId="9" fillId="0" borderId="0" xfId="0" applyFont="1" applyAlignment="1" applyProtection="1">
      <alignment horizontal="center" vertical="center" wrapText="1"/>
    </xf>
    <xf numFmtId="0" fontId="5" fillId="4" borderId="0" xfId="0" applyFont="1" applyFill="1" applyAlignment="1" applyProtection="1">
      <alignment vertical="center" wrapText="1"/>
    </xf>
    <xf numFmtId="0" fontId="1" fillId="4" borderId="0" xfId="0" applyFont="1" applyFill="1" applyBorder="1" applyAlignment="1" applyProtection="1">
      <alignment vertical="center" wrapText="1"/>
    </xf>
    <xf numFmtId="0" fontId="1" fillId="2" borderId="13" xfId="0" applyFont="1" applyFill="1" applyBorder="1" applyAlignment="1" applyProtection="1">
      <alignment horizontal="left" vertical="center" wrapText="1"/>
    </xf>
    <xf numFmtId="164" fontId="5" fillId="2" borderId="3" xfId="0" applyNumberFormat="1" applyFont="1" applyFill="1" applyBorder="1" applyAlignment="1" applyProtection="1">
      <alignment horizontal="right" vertical="center" wrapText="1"/>
    </xf>
    <xf numFmtId="165" fontId="5" fillId="4" borderId="0" xfId="0" applyNumberFormat="1" applyFont="1" applyFill="1" applyBorder="1" applyAlignment="1" applyProtection="1">
      <alignment vertical="center" wrapText="1"/>
    </xf>
    <xf numFmtId="0" fontId="5" fillId="2" borderId="3" xfId="0" applyFont="1" applyFill="1" applyBorder="1" applyAlignment="1" applyProtection="1">
      <alignment vertical="center" wrapText="1"/>
    </xf>
    <xf numFmtId="0" fontId="1" fillId="2" borderId="14" xfId="0" applyFont="1" applyFill="1" applyBorder="1" applyAlignment="1" applyProtection="1">
      <alignment horizontal="left" vertical="center" wrapText="1"/>
    </xf>
    <xf numFmtId="164" fontId="5" fillId="2" borderId="5" xfId="0" applyNumberFormat="1" applyFont="1" applyFill="1" applyBorder="1" applyAlignment="1" applyProtection="1">
      <alignment horizontal="right" vertical="center" wrapText="1"/>
    </xf>
    <xf numFmtId="0" fontId="5" fillId="4" borderId="0" xfId="0" applyFont="1" applyFill="1" applyBorder="1" applyAlignment="1" applyProtection="1">
      <alignment vertical="center" wrapText="1"/>
    </xf>
    <xf numFmtId="0" fontId="5" fillId="2" borderId="5" xfId="0" applyFont="1" applyFill="1" applyBorder="1" applyAlignment="1" applyProtection="1">
      <alignment vertical="center" wrapText="1"/>
    </xf>
    <xf numFmtId="0" fontId="5" fillId="2" borderId="8" xfId="0" applyFont="1" applyFill="1" applyBorder="1" applyAlignment="1" applyProtection="1">
      <alignment vertical="center" wrapText="1"/>
    </xf>
    <xf numFmtId="0" fontId="1" fillId="2" borderId="15" xfId="0" applyFont="1" applyFill="1" applyBorder="1" applyAlignment="1" applyProtection="1">
      <alignment horizontal="left" vertical="center" wrapText="1"/>
    </xf>
    <xf numFmtId="164" fontId="5" fillId="2" borderId="8" xfId="0" applyNumberFormat="1" applyFont="1" applyFill="1" applyBorder="1" applyAlignment="1" applyProtection="1">
      <alignment horizontal="right" vertical="center" wrapText="1"/>
    </xf>
    <xf numFmtId="10" fontId="5" fillId="2" borderId="3" xfId="0" applyNumberFormat="1" applyFont="1" applyFill="1" applyBorder="1" applyAlignment="1" applyProtection="1">
      <alignment vertical="center" wrapText="1"/>
    </xf>
    <xf numFmtId="0" fontId="1" fillId="2" borderId="16" xfId="0" applyFont="1" applyFill="1" applyBorder="1" applyAlignment="1" applyProtection="1">
      <alignment horizontal="left" vertical="center" wrapText="1"/>
    </xf>
    <xf numFmtId="164" fontId="1" fillId="2" borderId="8" xfId="0" applyNumberFormat="1" applyFont="1" applyFill="1" applyBorder="1" applyAlignment="1" applyProtection="1">
      <alignment vertical="center" wrapText="1"/>
    </xf>
    <xf numFmtId="10" fontId="5" fillId="2" borderId="5" xfId="0" applyNumberFormat="1" applyFont="1" applyFill="1" applyBorder="1" applyAlignment="1" applyProtection="1">
      <alignment vertical="center" wrapText="1"/>
    </xf>
    <xf numFmtId="0" fontId="5" fillId="4" borderId="0" xfId="0" applyFont="1" applyFill="1" applyBorder="1" applyAlignment="1" applyProtection="1">
      <alignment horizontal="right" vertical="center" wrapText="1"/>
    </xf>
    <xf numFmtId="0" fontId="1" fillId="4" borderId="0" xfId="0" applyFont="1" applyFill="1" applyBorder="1" applyAlignment="1" applyProtection="1">
      <alignment horizontal="right" vertical="center" wrapText="1"/>
    </xf>
    <xf numFmtId="165" fontId="1" fillId="4" borderId="0" xfId="0" applyNumberFormat="1" applyFont="1" applyFill="1" applyBorder="1" applyAlignment="1" applyProtection="1">
      <alignment vertical="center" wrapText="1"/>
    </xf>
    <xf numFmtId="0" fontId="6" fillId="4" borderId="0" xfId="0" applyFont="1" applyFill="1" applyAlignment="1" applyProtection="1">
      <alignment horizontal="center" vertical="center" wrapText="1"/>
    </xf>
    <xf numFmtId="0" fontId="5" fillId="4" borderId="0" xfId="0" applyFont="1" applyFill="1" applyAlignment="1" applyProtection="1">
      <alignment horizontal="right" vertical="center" wrapText="1"/>
    </xf>
    <xf numFmtId="0" fontId="4" fillId="3" borderId="11" xfId="2" applyAlignment="1" applyProtection="1">
      <alignment vertical="center" wrapText="1"/>
    </xf>
    <xf numFmtId="0" fontId="19" fillId="7" borderId="27" xfId="4" applyFont="1" applyFill="1" applyBorder="1" applyAlignment="1" applyProtection="1">
      <alignment horizontal="center" vertical="center" wrapText="1"/>
    </xf>
    <xf numFmtId="0" fontId="18" fillId="5" borderId="28" xfId="4" applyFont="1" applyFill="1" applyBorder="1" applyAlignment="1" applyProtection="1">
      <alignment horizontal="center" vertical="center" wrapText="1"/>
    </xf>
    <xf numFmtId="0" fontId="11" fillId="0" borderId="0" xfId="0" applyFont="1" applyAlignment="1" applyProtection="1">
      <alignment vertical="center" wrapText="1"/>
      <protection locked="0"/>
    </xf>
    <xf numFmtId="0" fontId="23" fillId="3" borderId="11" xfId="1" applyFont="1" applyFill="1" applyBorder="1" applyAlignment="1" applyProtection="1"/>
    <xf numFmtId="0" fontId="11" fillId="0" borderId="0" xfId="0" applyFont="1" applyAlignment="1" applyProtection="1">
      <alignment wrapText="1"/>
      <protection locked="0"/>
    </xf>
    <xf numFmtId="0" fontId="11" fillId="0" borderId="4" xfId="0" applyFont="1" applyFill="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11" fillId="0" borderId="0" xfId="0" applyFont="1" applyBorder="1" applyProtection="1">
      <protection locked="0"/>
    </xf>
    <xf numFmtId="49" fontId="11" fillId="0" borderId="14" xfId="0" applyNumberFormat="1" applyFont="1" applyFill="1" applyBorder="1" applyAlignment="1" applyProtection="1">
      <alignment horizontal="left" wrapText="1"/>
      <protection locked="0"/>
    </xf>
    <xf numFmtId="0" fontId="11" fillId="0" borderId="15"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15" xfId="0" applyFont="1" applyBorder="1" applyAlignment="1" applyProtection="1">
      <alignment vertical="center" wrapText="1"/>
      <protection locked="0"/>
    </xf>
    <xf numFmtId="0" fontId="11" fillId="0" borderId="7" xfId="0" applyFont="1" applyBorder="1" applyAlignment="1" applyProtection="1">
      <alignment vertical="center" wrapText="1"/>
      <protection locked="0"/>
    </xf>
    <xf numFmtId="0" fontId="11" fillId="0" borderId="0" xfId="0" applyFont="1" applyBorder="1" applyAlignment="1" applyProtection="1">
      <alignment wrapText="1"/>
      <protection locked="0"/>
    </xf>
    <xf numFmtId="49" fontId="11" fillId="0" borderId="13" xfId="0" applyNumberFormat="1" applyFont="1" applyFill="1" applyBorder="1" applyAlignment="1" applyProtection="1">
      <alignment vertical="center" wrapText="1"/>
      <protection locked="0"/>
    </xf>
    <xf numFmtId="0" fontId="11" fillId="0" borderId="14" xfId="0" applyNumberFormat="1" applyFont="1" applyFill="1" applyBorder="1" applyAlignment="1" applyProtection="1">
      <alignment vertical="center" wrapText="1"/>
      <protection locked="0"/>
    </xf>
    <xf numFmtId="0" fontId="11" fillId="0" borderId="15" xfId="0" applyNumberFormat="1" applyFont="1" applyFill="1" applyBorder="1" applyAlignment="1" applyProtection="1">
      <alignment vertical="center" wrapText="1"/>
      <protection locked="0"/>
    </xf>
    <xf numFmtId="49" fontId="24" fillId="2" borderId="9" xfId="0" applyNumberFormat="1" applyFont="1" applyFill="1" applyBorder="1" applyAlignment="1" applyProtection="1">
      <alignment vertical="center" wrapText="1"/>
      <protection locked="0"/>
    </xf>
    <xf numFmtId="0" fontId="11" fillId="0" borderId="12" xfId="0" applyFont="1" applyBorder="1" applyAlignment="1" applyProtection="1">
      <alignment vertical="center" wrapText="1"/>
      <protection locked="0"/>
    </xf>
    <xf numFmtId="0" fontId="11" fillId="0" borderId="16" xfId="0" applyFont="1" applyBorder="1" applyAlignment="1" applyProtection="1">
      <alignment vertical="center" wrapText="1"/>
      <protection locked="0"/>
    </xf>
    <xf numFmtId="0" fontId="11" fillId="2" borderId="5" xfId="0" applyFont="1" applyFill="1" applyBorder="1" applyAlignment="1" applyProtection="1">
      <alignment horizontal="left" vertical="center" wrapText="1"/>
      <protection locked="0"/>
    </xf>
    <xf numFmtId="0" fontId="11" fillId="0" borderId="4" xfId="0" applyNumberFormat="1" applyFont="1" applyFill="1" applyBorder="1" applyAlignment="1" applyProtection="1">
      <alignment horizontal="left" vertical="center" wrapText="1"/>
      <protection locked="0"/>
    </xf>
    <xf numFmtId="0" fontId="11" fillId="2" borderId="5" xfId="0" applyNumberFormat="1" applyFont="1" applyFill="1" applyBorder="1" applyAlignment="1" applyProtection="1">
      <alignment horizontal="left" vertical="center" wrapText="1"/>
      <protection locked="0"/>
    </xf>
    <xf numFmtId="0" fontId="24" fillId="0" borderId="0" xfId="0" applyFont="1" applyProtection="1">
      <protection locked="0"/>
    </xf>
    <xf numFmtId="0" fontId="11" fillId="0" borderId="0" xfId="0" applyFont="1" applyAlignment="1" applyProtection="1">
      <alignment horizontal="center" wrapText="1"/>
      <protection locked="0"/>
    </xf>
    <xf numFmtId="0" fontId="25" fillId="7" borderId="27" xfId="4" applyFont="1" applyFill="1" applyBorder="1" applyAlignment="1">
      <alignment horizontal="center" vertical="center" wrapText="1"/>
    </xf>
    <xf numFmtId="0" fontId="26" fillId="5" borderId="28" xfId="4" applyFont="1" applyFill="1" applyBorder="1" applyAlignment="1">
      <alignment horizontal="center" vertical="center" wrapText="1"/>
    </xf>
    <xf numFmtId="0" fontId="27" fillId="6" borderId="18" xfId="3" applyFont="1" applyBorder="1" applyAlignment="1" applyProtection="1">
      <alignment horizontal="center" vertical="center" wrapText="1"/>
      <protection locked="0"/>
    </xf>
    <xf numFmtId="0" fontId="23" fillId="0" borderId="0" xfId="1" applyFont="1" applyAlignment="1" applyProtection="1">
      <protection locked="0"/>
    </xf>
    <xf numFmtId="0" fontId="15" fillId="3" borderId="11" xfId="2" applyFont="1" applyAlignment="1" applyProtection="1">
      <alignment wrapText="1"/>
      <protection locked="0"/>
    </xf>
    <xf numFmtId="0" fontId="15" fillId="3" borderId="11" xfId="2" applyFont="1" applyAlignment="1" applyProtection="1">
      <alignment horizontal="center" wrapText="1"/>
    </xf>
    <xf numFmtId="0" fontId="16" fillId="3" borderId="11" xfId="2" applyFont="1" applyAlignment="1" applyProtection="1">
      <alignment horizontal="center" wrapText="1"/>
      <protection locked="0"/>
    </xf>
    <xf numFmtId="0" fontId="16" fillId="3" borderId="11" xfId="2" applyFont="1" applyAlignment="1" applyProtection="1">
      <alignment wrapText="1"/>
      <protection locked="0"/>
    </xf>
    <xf numFmtId="0" fontId="16" fillId="3" borderId="26" xfId="2" applyFont="1" applyBorder="1" applyAlignment="1" applyProtection="1">
      <alignment horizontal="center" wrapText="1"/>
      <protection locked="0"/>
    </xf>
    <xf numFmtId="0" fontId="16" fillId="3" borderId="11" xfId="2" applyFont="1" applyAlignment="1" applyProtection="1">
      <alignment horizontal="left" vertical="center" wrapText="1"/>
      <protection locked="0"/>
    </xf>
    <xf numFmtId="49" fontId="11" fillId="0" borderId="14" xfId="0" applyNumberFormat="1" applyFont="1" applyFill="1" applyBorder="1" applyAlignment="1" applyProtection="1">
      <alignment vertical="center" wrapText="1"/>
      <protection locked="0"/>
    </xf>
    <xf numFmtId="49" fontId="11" fillId="0" borderId="16" xfId="0" applyNumberFormat="1" applyFont="1" applyFill="1" applyBorder="1" applyAlignment="1" applyProtection="1">
      <alignment vertical="center" wrapText="1"/>
      <protection locked="0"/>
    </xf>
    <xf numFmtId="0" fontId="16" fillId="3" borderId="11" xfId="2" applyFont="1" applyAlignment="1" applyProtection="1">
      <alignment vertical="center" wrapText="1"/>
      <protection locked="0"/>
    </xf>
    <xf numFmtId="0" fontId="11" fillId="0" borderId="6"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15" fillId="3" borderId="11" xfId="2" applyFont="1" applyAlignment="1" applyProtection="1">
      <alignment horizontal="left"/>
    </xf>
    <xf numFmtId="0" fontId="16" fillId="3" borderId="11" xfId="2" applyFont="1" applyProtection="1"/>
    <xf numFmtId="0" fontId="15" fillId="3" borderId="11" xfId="2" applyFont="1" applyAlignment="1" applyProtection="1">
      <alignment wrapText="1"/>
    </xf>
    <xf numFmtId="0" fontId="11" fillId="0" borderId="14" xfId="0" applyNumberFormat="1" applyFont="1" applyFill="1" applyBorder="1" applyAlignment="1" applyProtection="1">
      <alignment horizontal="center" wrapText="1"/>
      <protection locked="0"/>
    </xf>
    <xf numFmtId="0" fontId="11" fillId="0" borderId="13" xfId="0"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vertical="center" wrapText="1"/>
      <protection locked="0"/>
    </xf>
    <xf numFmtId="0" fontId="9" fillId="8" borderId="0" xfId="0" applyFont="1" applyFill="1"/>
    <xf numFmtId="0" fontId="17" fillId="0" borderId="0" xfId="4"/>
    <xf numFmtId="0" fontId="0" fillId="0" borderId="0" xfId="0" applyProtection="1"/>
    <xf numFmtId="0" fontId="0" fillId="0" borderId="0" xfId="0" applyAlignment="1" applyProtection="1">
      <alignment horizontal="left"/>
    </xf>
    <xf numFmtId="0" fontId="9" fillId="0" borderId="19" xfId="0" applyFont="1" applyBorder="1" applyAlignment="1" applyProtection="1">
      <alignment horizontal="right" vertical="center" wrapText="1" indent="1"/>
    </xf>
    <xf numFmtId="0" fontId="0" fillId="0" borderId="31" xfId="0" applyBorder="1" applyAlignment="1" applyProtection="1">
      <alignment horizontal="center" vertical="center" wrapText="1"/>
      <protection locked="0"/>
    </xf>
    <xf numFmtId="0" fontId="2" fillId="0" borderId="31" xfId="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9" fillId="0" borderId="23" xfId="0" applyFont="1" applyBorder="1" applyAlignment="1" applyProtection="1">
      <alignment horizontal="right" vertical="center" wrapText="1" indent="1"/>
    </xf>
    <xf numFmtId="0" fontId="0" fillId="0" borderId="29" xfId="0" applyBorder="1" applyAlignment="1" applyProtection="1">
      <alignment horizontal="center" vertical="center" wrapText="1"/>
      <protection locked="0"/>
    </xf>
    <xf numFmtId="0" fontId="9" fillId="0" borderId="29" xfId="0" applyFont="1" applyBorder="1" applyAlignment="1" applyProtection="1">
      <alignment horizontal="center" vertical="center" wrapText="1"/>
    </xf>
    <xf numFmtId="0" fontId="9" fillId="0" borderId="24" xfId="0" applyFont="1" applyBorder="1" applyAlignment="1" applyProtection="1">
      <alignment horizontal="center" vertical="center" wrapText="1"/>
    </xf>
    <xf numFmtId="0" fontId="9" fillId="0" borderId="31" xfId="0" applyFont="1" applyBorder="1" applyAlignment="1" applyProtection="1">
      <alignment horizontal="center" vertical="center" wrapText="1"/>
    </xf>
    <xf numFmtId="0" fontId="31" fillId="10" borderId="0" xfId="5" applyBorder="1" applyAlignment="1" applyProtection="1">
      <alignment horizontal="center" wrapText="1"/>
      <protection locked="0"/>
    </xf>
    <xf numFmtId="0" fontId="31" fillId="10" borderId="0" xfId="5" applyBorder="1" applyAlignment="1" applyProtection="1">
      <alignment wrapText="1"/>
      <protection locked="0"/>
    </xf>
    <xf numFmtId="1" fontId="22" fillId="0" borderId="0" xfId="0" applyNumberFormat="1" applyFont="1" applyAlignment="1" applyProtection="1">
      <alignment horizontal="center"/>
      <protection locked="0"/>
    </xf>
    <xf numFmtId="0" fontId="34" fillId="0" borderId="0" xfId="2" applyFont="1" applyFill="1" applyBorder="1" applyAlignment="1" applyProtection="1">
      <alignment horizontal="center"/>
      <protection locked="0"/>
    </xf>
    <xf numFmtId="0" fontId="28" fillId="6" borderId="18" xfId="3" applyFont="1" applyBorder="1" applyAlignment="1" applyProtection="1">
      <alignment horizontal="center" vertical="center" wrapText="1"/>
    </xf>
    <xf numFmtId="0" fontId="25" fillId="7" borderId="27" xfId="4" applyFont="1" applyFill="1" applyBorder="1" applyAlignment="1" applyProtection="1">
      <alignment horizontal="center" vertical="center" wrapText="1"/>
    </xf>
    <xf numFmtId="0" fontId="26" fillId="5" borderId="28" xfId="4" applyFont="1" applyFill="1" applyBorder="1" applyAlignment="1" applyProtection="1">
      <alignment horizontal="center" vertical="center" wrapText="1"/>
    </xf>
    <xf numFmtId="49" fontId="24" fillId="2" borderId="13" xfId="0" applyNumberFormat="1" applyFont="1" applyFill="1" applyBorder="1" applyAlignment="1" applyProtection="1">
      <alignment horizontal="left" wrapText="1"/>
    </xf>
    <xf numFmtId="49" fontId="24" fillId="2" borderId="14" xfId="0" applyNumberFormat="1" applyFont="1" applyFill="1" applyBorder="1" applyAlignment="1" applyProtection="1">
      <alignment horizontal="left" wrapText="1"/>
    </xf>
    <xf numFmtId="49" fontId="24" fillId="2" borderId="15" xfId="0" applyNumberFormat="1" applyFont="1" applyFill="1" applyBorder="1" applyAlignment="1" applyProtection="1">
      <alignment horizontal="left" wrapText="1"/>
    </xf>
    <xf numFmtId="49" fontId="24" fillId="2" borderId="1" xfId="0" applyNumberFormat="1" applyFont="1" applyFill="1" applyBorder="1" applyAlignment="1" applyProtection="1">
      <alignment horizontal="left" wrapText="1"/>
    </xf>
    <xf numFmtId="49" fontId="24" fillId="2" borderId="4" xfId="0" applyNumberFormat="1" applyFont="1" applyFill="1" applyBorder="1" applyAlignment="1" applyProtection="1">
      <alignment horizontal="left" wrapText="1"/>
    </xf>
    <xf numFmtId="49" fontId="24" fillId="2" borderId="6" xfId="0" applyNumberFormat="1" applyFont="1" applyFill="1" applyBorder="1" applyAlignment="1" applyProtection="1">
      <alignment horizontal="left" wrapText="1"/>
    </xf>
    <xf numFmtId="49" fontId="24" fillId="2" borderId="14" xfId="0" applyNumberFormat="1" applyFont="1" applyFill="1" applyBorder="1" applyAlignment="1" applyProtection="1">
      <alignment vertical="center" wrapText="1"/>
    </xf>
    <xf numFmtId="49" fontId="24" fillId="2" borderId="15" xfId="0" applyNumberFormat="1" applyFont="1" applyFill="1" applyBorder="1" applyAlignment="1" applyProtection="1">
      <alignment vertical="center" wrapText="1"/>
    </xf>
    <xf numFmtId="0" fontId="11" fillId="0" borderId="14" xfId="0" applyFont="1" applyFill="1" applyBorder="1" applyAlignment="1" applyProtection="1">
      <alignment horizontal="left" vertical="top" wrapText="1"/>
      <protection locked="0"/>
    </xf>
    <xf numFmtId="49" fontId="24" fillId="2" borderId="16" xfId="0" applyNumberFormat="1" applyFont="1" applyFill="1" applyBorder="1" applyAlignment="1" applyProtection="1">
      <alignment vertical="center" wrapText="1"/>
    </xf>
    <xf numFmtId="49" fontId="24" fillId="2" borderId="13" xfId="0" applyNumberFormat="1" applyFont="1" applyFill="1" applyBorder="1" applyAlignment="1" applyProtection="1">
      <alignment vertical="center" wrapText="1"/>
    </xf>
    <xf numFmtId="49" fontId="24" fillId="2" borderId="14" xfId="0" applyNumberFormat="1" applyFont="1" applyFill="1" applyBorder="1" applyAlignment="1" applyProtection="1">
      <alignment horizontal="left" vertical="center" wrapText="1"/>
    </xf>
    <xf numFmtId="49" fontId="24" fillId="2" borderId="14" xfId="0" applyNumberFormat="1" applyFont="1" applyFill="1" applyBorder="1" applyAlignment="1" applyProtection="1">
      <alignment horizontal="right" vertical="center" wrapText="1"/>
    </xf>
    <xf numFmtId="49" fontId="24" fillId="2" borderId="15" xfId="0" applyNumberFormat="1" applyFont="1" applyFill="1" applyBorder="1" applyAlignment="1" applyProtection="1">
      <alignment horizontal="right" vertical="center" wrapText="1"/>
    </xf>
    <xf numFmtId="49" fontId="24" fillId="2" borderId="4" xfId="0" applyNumberFormat="1" applyFont="1" applyFill="1" applyBorder="1" applyAlignment="1" applyProtection="1">
      <alignment vertical="center" wrapText="1"/>
    </xf>
    <xf numFmtId="49" fontId="24" fillId="2" borderId="6" xfId="0" applyNumberFormat="1" applyFont="1" applyFill="1" applyBorder="1" applyAlignment="1" applyProtection="1">
      <alignment vertical="center" wrapText="1"/>
    </xf>
    <xf numFmtId="49" fontId="24" fillId="2" borderId="9" xfId="0" applyNumberFormat="1" applyFont="1" applyFill="1" applyBorder="1" applyAlignment="1" applyProtection="1">
      <alignment vertical="center" wrapText="1"/>
    </xf>
    <xf numFmtId="49" fontId="24" fillId="2" borderId="1" xfId="0" applyNumberFormat="1" applyFont="1" applyFill="1" applyBorder="1" applyAlignment="1" applyProtection="1">
      <alignment vertical="center" wrapText="1"/>
    </xf>
    <xf numFmtId="0" fontId="24" fillId="2" borderId="6" xfId="0" applyFont="1" applyFill="1" applyBorder="1" applyAlignment="1" applyProtection="1">
      <alignment horizontal="left" vertical="center" wrapText="1"/>
    </xf>
    <xf numFmtId="0" fontId="24" fillId="2" borderId="15"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24" fillId="2" borderId="1" xfId="0"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16" fillId="3" borderId="11" xfId="2" applyFont="1" applyAlignment="1" applyProtection="1">
      <alignment horizontal="center" vertical="center" wrapText="1"/>
      <protection locked="0"/>
    </xf>
    <xf numFmtId="0" fontId="11" fillId="0" borderId="19" xfId="0" applyFont="1" applyBorder="1" applyAlignment="1" applyProtection="1">
      <alignment horizontal="center"/>
      <protection locked="0"/>
    </xf>
    <xf numFmtId="0" fontId="11" fillId="0" borderId="20" xfId="0" applyFont="1" applyBorder="1" applyAlignment="1" applyProtection="1">
      <alignment horizontal="left" vertical="center" wrapText="1"/>
      <protection locked="0"/>
    </xf>
    <xf numFmtId="0" fontId="11" fillId="0" borderId="21" xfId="0" applyFont="1" applyBorder="1" applyAlignment="1" applyProtection="1">
      <alignment horizontal="center"/>
      <protection locked="0"/>
    </xf>
    <xf numFmtId="0" fontId="11" fillId="0" borderId="22" xfId="0" applyFont="1" applyBorder="1" applyAlignment="1" applyProtection="1">
      <alignment horizontal="left" vertical="center" wrapText="1"/>
      <protection locked="0"/>
    </xf>
    <xf numFmtId="0" fontId="11" fillId="0" borderId="23" xfId="0" applyFont="1" applyBorder="1" applyAlignment="1" applyProtection="1">
      <alignment horizontal="center"/>
      <protection locked="0"/>
    </xf>
    <xf numFmtId="0" fontId="11" fillId="0" borderId="24" xfId="0" applyFont="1" applyBorder="1" applyAlignment="1" applyProtection="1">
      <alignment horizontal="left" vertical="center" wrapText="1"/>
      <protection locked="0"/>
    </xf>
    <xf numFmtId="0" fontId="0" fillId="0" borderId="0" xfId="4" applyFont="1" applyBorder="1" applyAlignment="1" applyProtection="1">
      <alignment horizontal="left" vertical="center"/>
      <protection locked="0"/>
    </xf>
    <xf numFmtId="0" fontId="0" fillId="0" borderId="0" xfId="4" applyFont="1" applyBorder="1" applyAlignment="1" applyProtection="1">
      <alignment horizontal="center" vertical="center"/>
      <protection locked="0"/>
    </xf>
    <xf numFmtId="0" fontId="0" fillId="0" borderId="0" xfId="4" applyFont="1" applyFill="1" applyBorder="1" applyAlignment="1" applyProtection="1">
      <alignment horizontal="center" vertical="center"/>
      <protection locked="0"/>
    </xf>
    <xf numFmtId="0" fontId="17" fillId="0" borderId="0" xfId="4" applyBorder="1" applyAlignment="1" applyProtection="1">
      <alignment horizontal="center" vertical="center"/>
      <protection locked="0"/>
    </xf>
    <xf numFmtId="0" fontId="0" fillId="0" borderId="0" xfId="4" applyFont="1" applyBorder="1" applyAlignment="1" applyProtection="1">
      <alignment horizontal="center" vertical="center" wrapText="1"/>
      <protection locked="0"/>
    </xf>
    <xf numFmtId="0" fontId="31" fillId="10" borderId="0" xfId="5" applyBorder="1" applyAlignment="1" applyProtection="1">
      <alignment horizontal="center" wrapText="1"/>
      <protection locked="0"/>
    </xf>
    <xf numFmtId="0" fontId="4" fillId="3" borderId="11" xfId="2" applyAlignment="1" applyProtection="1">
      <alignment horizontal="center"/>
    </xf>
    <xf numFmtId="0" fontId="24" fillId="2" borderId="4" xfId="0" applyFont="1" applyFill="1" applyBorder="1" applyAlignment="1" applyProtection="1">
      <alignment vertical="center" wrapText="1"/>
    </xf>
    <xf numFmtId="0" fontId="24" fillId="2" borderId="0" xfId="0" applyFont="1" applyFill="1" applyBorder="1" applyAlignment="1" applyProtection="1">
      <alignment vertical="center" wrapText="1"/>
    </xf>
    <xf numFmtId="0" fontId="24" fillId="2" borderId="5" xfId="0" applyFont="1" applyFill="1" applyBorder="1" applyAlignment="1" applyProtection="1">
      <alignment vertical="center" wrapText="1"/>
    </xf>
    <xf numFmtId="0" fontId="19" fillId="7" borderId="33" xfId="4" applyFont="1" applyFill="1" applyBorder="1" applyAlignment="1" applyProtection="1">
      <alignment horizontal="center" vertical="center" wrapText="1"/>
    </xf>
    <xf numFmtId="0" fontId="18" fillId="5" borderId="33" xfId="4" applyFont="1" applyFill="1" applyBorder="1" applyAlignment="1" applyProtection="1">
      <alignment horizontal="center" vertical="center" wrapText="1"/>
    </xf>
    <xf numFmtId="0" fontId="20" fillId="6" borderId="34" xfId="3" applyFont="1" applyBorder="1" applyAlignment="1" applyProtection="1">
      <alignment horizontal="center" vertical="center" wrapText="1"/>
    </xf>
    <xf numFmtId="0" fontId="20" fillId="6" borderId="35" xfId="3"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4" fillId="3" borderId="0" xfId="2" applyBorder="1" applyAlignment="1" applyProtection="1">
      <alignment horizontal="left" vertical="center" wrapText="1"/>
    </xf>
    <xf numFmtId="0" fontId="11" fillId="2" borderId="5" xfId="0" applyNumberFormat="1"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2" borderId="36" xfId="0" applyFont="1" applyFill="1" applyBorder="1" applyAlignment="1" applyProtection="1">
      <alignment horizontal="center" vertical="center" wrapText="1"/>
      <protection locked="0"/>
    </xf>
    <xf numFmtId="0" fontId="12" fillId="0" borderId="0" xfId="2" applyFont="1" applyFill="1" applyBorder="1" applyAlignment="1" applyProtection="1">
      <alignment horizontal="left"/>
    </xf>
    <xf numFmtId="0" fontId="33" fillId="0" borderId="0" xfId="0" applyFont="1" applyFill="1" applyBorder="1" applyAlignment="1" applyProtection="1">
      <alignment horizontal="right" vertical="center" wrapText="1" indent="1"/>
    </xf>
    <xf numFmtId="0" fontId="31" fillId="10" borderId="0" xfId="5" applyBorder="1" applyAlignment="1" applyProtection="1">
      <alignment horizontal="center" wrapText="1"/>
      <protection locked="0"/>
    </xf>
    <xf numFmtId="0" fontId="10" fillId="0" borderId="0"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9" xfId="0" applyFont="1" applyFill="1" applyBorder="1" applyAlignment="1" applyProtection="1">
      <alignment horizontal="center" vertical="center" wrapText="1"/>
    </xf>
    <xf numFmtId="0" fontId="24" fillId="2" borderId="10" xfId="0" applyFont="1" applyFill="1" applyBorder="1" applyAlignment="1" applyProtection="1">
      <alignment horizontal="left" vertical="center" wrapText="1"/>
    </xf>
    <xf numFmtId="0" fontId="11" fillId="0" borderId="0" xfId="0" applyFont="1" applyFill="1" applyBorder="1" applyAlignment="1" applyProtection="1">
      <alignment horizontal="center" vertical="center" wrapText="1"/>
      <protection locked="0"/>
    </xf>
    <xf numFmtId="0" fontId="11" fillId="0" borderId="0" xfId="0" applyNumberFormat="1" applyFont="1" applyFill="1" applyBorder="1" applyAlignment="1" applyProtection="1">
      <alignment horizontal="center" vertical="center" wrapText="1"/>
      <protection locked="0"/>
    </xf>
    <xf numFmtId="0" fontId="5" fillId="0" borderId="37" xfId="0" applyFont="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32" fillId="0" borderId="0" xfId="6" applyFont="1" applyFill="1" applyBorder="1" applyAlignment="1" applyProtection="1">
      <alignment horizontal="center" vertical="top" wrapText="1"/>
    </xf>
    <xf numFmtId="0" fontId="16" fillId="3" borderId="11" xfId="2" applyFont="1" applyAlignment="1" applyProtection="1">
      <alignment horizontal="center" wrapText="1"/>
    </xf>
    <xf numFmtId="0" fontId="37" fillId="0" borderId="53" xfId="0" applyFont="1" applyBorder="1" applyAlignment="1">
      <alignment horizontal="center"/>
    </xf>
    <xf numFmtId="0" fontId="37" fillId="0" borderId="54" xfId="0" applyFont="1" applyBorder="1" applyAlignment="1">
      <alignment horizontal="center"/>
    </xf>
    <xf numFmtId="0" fontId="37" fillId="0" borderId="55" xfId="0" applyFont="1" applyBorder="1" applyAlignment="1">
      <alignment horizontal="center"/>
    </xf>
    <xf numFmtId="0" fontId="37" fillId="0" borderId="58" xfId="0" applyFont="1" applyBorder="1" applyAlignment="1" applyProtection="1">
      <alignment horizontal="center"/>
      <protection locked="0"/>
    </xf>
    <xf numFmtId="0" fontId="39" fillId="0" borderId="0" xfId="0" applyFont="1"/>
    <xf numFmtId="0" fontId="40" fillId="0" borderId="0" xfId="1" applyFont="1" applyBorder="1" applyAlignment="1" applyProtection="1">
      <alignment horizontal="center"/>
    </xf>
    <xf numFmtId="0" fontId="0" fillId="0" borderId="0" xfId="0" applyAlignment="1">
      <alignment horizontal="center"/>
    </xf>
    <xf numFmtId="0" fontId="5" fillId="0" borderId="0" xfId="0" applyFont="1" applyAlignment="1" applyProtection="1">
      <alignment horizontal="left"/>
      <protection locked="0"/>
    </xf>
    <xf numFmtId="0" fontId="5" fillId="0" borderId="0" xfId="0" applyFont="1" applyBorder="1" applyAlignment="1" applyProtection="1">
      <alignment horizontal="center" vertical="center" wrapText="1"/>
    </xf>
    <xf numFmtId="0" fontId="18" fillId="5" borderId="30" xfId="4" applyFont="1" applyFill="1" applyBorder="1" applyAlignment="1">
      <alignment horizontal="center" vertical="center" wrapText="1"/>
    </xf>
    <xf numFmtId="0" fontId="30" fillId="8" borderId="28" xfId="4" applyFont="1" applyFill="1" applyBorder="1" applyAlignment="1">
      <alignment horizontal="center" vertical="center" wrapText="1"/>
    </xf>
    <xf numFmtId="49" fontId="24" fillId="2" borderId="13" xfId="0" applyNumberFormat="1" applyFont="1" applyFill="1" applyBorder="1" applyAlignment="1" applyProtection="1">
      <alignment horizontal="center" wrapText="1"/>
    </xf>
    <xf numFmtId="0" fontId="0" fillId="0" borderId="0" xfId="0" applyProtection="1">
      <protection locked="0"/>
    </xf>
    <xf numFmtId="0" fontId="4" fillId="3" borderId="11" xfId="2" applyProtection="1">
      <protection locked="0"/>
    </xf>
    <xf numFmtId="0" fontId="31" fillId="10" borderId="0" xfId="5" applyBorder="1" applyAlignment="1" applyProtection="1">
      <alignment horizontal="center" wrapText="1"/>
      <protection locked="0"/>
    </xf>
    <xf numFmtId="0" fontId="4" fillId="3" borderId="26" xfId="2" applyBorder="1" applyAlignment="1">
      <alignment horizontal="left" vertical="center"/>
    </xf>
    <xf numFmtId="0" fontId="4" fillId="3" borderId="26" xfId="2" applyBorder="1" applyAlignment="1">
      <alignment horizontal="center" vertical="center"/>
    </xf>
    <xf numFmtId="0" fontId="4" fillId="3" borderId="26" xfId="2" applyBorder="1" applyAlignment="1">
      <alignment horizontal="center" vertical="center" wrapText="1"/>
    </xf>
    <xf numFmtId="0" fontId="4" fillId="3" borderId="26" xfId="2" applyBorder="1" applyAlignment="1" applyProtection="1">
      <alignment horizontal="center"/>
      <protection locked="0"/>
    </xf>
    <xf numFmtId="0" fontId="4" fillId="3" borderId="26" xfId="2" applyBorder="1" applyAlignment="1" applyProtection="1">
      <alignment horizontal="center" vertical="center"/>
    </xf>
    <xf numFmtId="0" fontId="0" fillId="0" borderId="0" xfId="0" applyBorder="1" applyProtection="1"/>
    <xf numFmtId="0" fontId="0" fillId="0" borderId="0" xfId="0" applyBorder="1"/>
    <xf numFmtId="0" fontId="41" fillId="7" borderId="27" xfId="0" applyFont="1" applyFill="1" applyBorder="1" applyAlignment="1" applyProtection="1">
      <alignment horizontal="left"/>
    </xf>
    <xf numFmtId="0" fontId="41" fillId="7" borderId="27" xfId="0" applyFont="1" applyFill="1" applyBorder="1" applyProtection="1"/>
    <xf numFmtId="0" fontId="18" fillId="5" borderId="27" xfId="4" applyFont="1" applyFill="1" applyBorder="1" applyAlignment="1">
      <alignment horizontal="center" vertical="center" wrapText="1"/>
    </xf>
    <xf numFmtId="0" fontId="30" fillId="8" borderId="30" xfId="4" applyFont="1" applyFill="1" applyBorder="1" applyAlignment="1">
      <alignment horizontal="center" vertical="center" wrapText="1"/>
    </xf>
    <xf numFmtId="0" fontId="0" fillId="8" borderId="27" xfId="0" applyFill="1" applyBorder="1" applyProtection="1"/>
    <xf numFmtId="0" fontId="18" fillId="5" borderId="28" xfId="4" applyFont="1" applyFill="1" applyBorder="1" applyAlignment="1">
      <alignment vertical="center" wrapText="1"/>
    </xf>
    <xf numFmtId="0" fontId="35" fillId="0" borderId="0" xfId="0" applyFont="1" applyBorder="1" applyAlignment="1" applyProtection="1">
      <alignment horizontal="left" vertical="center" wrapText="1"/>
    </xf>
    <xf numFmtId="0" fontId="35" fillId="0" borderId="0" xfId="0" applyFont="1" applyFill="1" applyBorder="1" applyAlignment="1" applyProtection="1">
      <alignment horizontal="left" vertical="center" wrapText="1"/>
    </xf>
    <xf numFmtId="0" fontId="35" fillId="0" borderId="0" xfId="2" applyFont="1" applyFill="1" applyBorder="1" applyAlignment="1" applyProtection="1">
      <alignment horizontal="left"/>
    </xf>
    <xf numFmtId="0" fontId="5" fillId="0" borderId="1" xfId="0" applyFont="1" applyBorder="1" applyAlignment="1" applyProtection="1">
      <alignment horizontal="left" vertical="center" wrapText="1"/>
    </xf>
    <xf numFmtId="0" fontId="5" fillId="0" borderId="2" xfId="0" applyFont="1" applyBorder="1" applyAlignment="1" applyProtection="1">
      <alignment horizontal="center" vertical="center" wrapText="1"/>
    </xf>
    <xf numFmtId="0" fontId="5" fillId="0" borderId="2"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center" vertical="center" wrapText="1"/>
    </xf>
    <xf numFmtId="0" fontId="5" fillId="0" borderId="7" xfId="0" applyFont="1" applyBorder="1" applyAlignment="1" applyProtection="1">
      <alignment horizontal="left" vertical="center" wrapText="1"/>
    </xf>
    <xf numFmtId="0" fontId="10" fillId="0" borderId="7" xfId="0" applyFont="1" applyFill="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61" xfId="0" applyFont="1" applyBorder="1" applyAlignment="1" applyProtection="1">
      <alignment horizontal="left" vertical="center" wrapText="1"/>
    </xf>
    <xf numFmtId="0" fontId="33" fillId="0" borderId="37" xfId="0" applyFont="1" applyFill="1" applyBorder="1" applyAlignment="1" applyProtection="1">
      <alignment horizontal="center" vertical="center" wrapText="1"/>
    </xf>
    <xf numFmtId="0" fontId="5" fillId="0" borderId="37" xfId="0" applyFont="1" applyBorder="1" applyAlignment="1" applyProtection="1">
      <alignment horizontal="center" vertical="center" wrapText="1"/>
    </xf>
    <xf numFmtId="0" fontId="5" fillId="0" borderId="62" xfId="0" applyFont="1" applyBorder="1" applyAlignment="1" applyProtection="1">
      <alignment horizontal="left" vertical="center" wrapText="1"/>
    </xf>
    <xf numFmtId="0" fontId="35" fillId="0" borderId="63" xfId="0" applyFont="1" applyBorder="1" applyAlignment="1" applyProtection="1">
      <alignment horizontal="left" vertical="center" wrapText="1"/>
    </xf>
    <xf numFmtId="0" fontId="35" fillId="0" borderId="63" xfId="2" applyFont="1" applyFill="1" applyBorder="1" applyAlignment="1" applyProtection="1">
      <alignment horizontal="left"/>
    </xf>
    <xf numFmtId="0" fontId="35" fillId="0" borderId="66" xfId="0" applyFont="1" applyFill="1" applyBorder="1" applyAlignment="1" applyProtection="1">
      <alignment horizontal="left" vertical="center" wrapText="1"/>
    </xf>
    <xf numFmtId="0" fontId="35" fillId="12" borderId="66" xfId="0" applyFont="1" applyFill="1" applyBorder="1" applyAlignment="1" applyProtection="1">
      <alignment horizontal="left" vertical="center" wrapText="1"/>
    </xf>
    <xf numFmtId="0" fontId="1" fillId="0" borderId="7" xfId="0" applyFont="1" applyBorder="1" applyAlignment="1" applyProtection="1">
      <alignment horizontal="center" vertical="center" wrapText="1"/>
    </xf>
    <xf numFmtId="0" fontId="1" fillId="0" borderId="62" xfId="0" applyFont="1" applyBorder="1" applyAlignment="1" applyProtection="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 fillId="0" borderId="48"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49" xfId="0" applyFont="1" applyBorder="1" applyAlignment="1" applyProtection="1">
      <alignment horizontal="center" vertical="center" wrapText="1"/>
    </xf>
    <xf numFmtId="0" fontId="32" fillId="8" borderId="50" xfId="4" applyFont="1" applyFill="1" applyBorder="1" applyAlignment="1" applyProtection="1">
      <alignment horizontal="center" vertical="center" wrapText="1"/>
    </xf>
    <xf numFmtId="0" fontId="32" fillId="8" borderId="51" xfId="4" applyFont="1" applyFill="1" applyBorder="1" applyAlignment="1" applyProtection="1">
      <alignment horizontal="center" vertical="center" wrapText="1"/>
    </xf>
    <xf numFmtId="0" fontId="32" fillId="8" borderId="52" xfId="4" applyFont="1" applyFill="1" applyBorder="1" applyAlignment="1" applyProtection="1">
      <alignment horizontal="center" vertical="center" wrapText="1"/>
    </xf>
    <xf numFmtId="0" fontId="41" fillId="6" borderId="42" xfId="3" applyFont="1" applyBorder="1" applyAlignment="1" applyProtection="1">
      <alignment horizontal="center" vertical="center" wrapText="1"/>
    </xf>
    <xf numFmtId="0" fontId="41" fillId="6" borderId="43" xfId="3" applyFont="1" applyBorder="1" applyAlignment="1" applyProtection="1">
      <alignment horizontal="center" vertical="center" wrapText="1"/>
    </xf>
    <xf numFmtId="0" fontId="41" fillId="6" borderId="44" xfId="3" applyFont="1" applyBorder="1" applyAlignment="1" applyProtection="1">
      <alignment horizontal="center" vertical="center" wrapText="1"/>
    </xf>
    <xf numFmtId="0" fontId="3" fillId="0" borderId="45" xfId="2" applyFont="1" applyFill="1" applyBorder="1" applyAlignment="1" applyProtection="1">
      <alignment horizontal="center"/>
    </xf>
    <xf numFmtId="0" fontId="3" fillId="0" borderId="46" xfId="2" applyFont="1" applyFill="1" applyBorder="1" applyAlignment="1" applyProtection="1">
      <alignment horizontal="center"/>
    </xf>
    <xf numFmtId="0" fontId="3" fillId="0" borderId="47" xfId="2" applyFont="1" applyFill="1" applyBorder="1" applyAlignment="1" applyProtection="1">
      <alignment horizontal="center"/>
    </xf>
    <xf numFmtId="0" fontId="7" fillId="3" borderId="48" xfId="2" applyFont="1" applyBorder="1" applyAlignment="1" applyProtection="1">
      <alignment horizontal="center"/>
    </xf>
    <xf numFmtId="0" fontId="7" fillId="3" borderId="0" xfId="2" applyFont="1" applyBorder="1" applyAlignment="1" applyProtection="1">
      <alignment horizontal="center"/>
    </xf>
    <xf numFmtId="0" fontId="7" fillId="3" borderId="49" xfId="2" applyFont="1" applyBorder="1" applyAlignment="1" applyProtection="1">
      <alignment horizontal="center"/>
    </xf>
    <xf numFmtId="0" fontId="19" fillId="7" borderId="48" xfId="4" applyFont="1" applyFill="1" applyBorder="1" applyAlignment="1" applyProtection="1">
      <alignment horizontal="center" vertical="center" wrapText="1"/>
    </xf>
    <xf numFmtId="0" fontId="19" fillId="7" borderId="0" xfId="4" applyFont="1" applyFill="1" applyBorder="1" applyAlignment="1" applyProtection="1">
      <alignment horizontal="center" vertical="center" wrapText="1"/>
    </xf>
    <xf numFmtId="0" fontId="19" fillId="7" borderId="49" xfId="4" applyFont="1" applyFill="1" applyBorder="1" applyAlignment="1" applyProtection="1">
      <alignment horizontal="center" vertical="center" wrapText="1"/>
    </xf>
    <xf numFmtId="0" fontId="18" fillId="5" borderId="48" xfId="4" applyFont="1" applyFill="1" applyBorder="1" applyAlignment="1" applyProtection="1">
      <alignment horizontal="center" vertical="center" wrapText="1"/>
    </xf>
    <xf numFmtId="0" fontId="18" fillId="5" borderId="0" xfId="4" applyFont="1" applyFill="1" applyBorder="1" applyAlignment="1" applyProtection="1">
      <alignment horizontal="center" vertical="center" wrapText="1"/>
    </xf>
    <xf numFmtId="0" fontId="18" fillId="5" borderId="49" xfId="4" applyFont="1" applyFill="1" applyBorder="1" applyAlignment="1" applyProtection="1">
      <alignment horizontal="center" vertical="center" wrapText="1"/>
    </xf>
    <xf numFmtId="0" fontId="21" fillId="6" borderId="48" xfId="3" applyFont="1" applyBorder="1" applyAlignment="1" applyProtection="1">
      <alignment horizontal="center" vertical="center" wrapText="1"/>
    </xf>
    <xf numFmtId="0" fontId="21" fillId="6" borderId="0" xfId="3" applyFont="1" applyBorder="1" applyAlignment="1" applyProtection="1">
      <alignment horizontal="center" vertical="center" wrapText="1"/>
    </xf>
    <xf numFmtId="0" fontId="21" fillId="6" borderId="49" xfId="3" applyFont="1" applyBorder="1" applyAlignment="1" applyProtection="1">
      <alignment horizontal="center" vertical="center" wrapText="1"/>
    </xf>
    <xf numFmtId="0" fontId="37" fillId="0" borderId="39" xfId="0" applyFont="1" applyBorder="1"/>
    <xf numFmtId="0" fontId="37" fillId="0" borderId="41" xfId="0" applyFont="1" applyBorder="1"/>
    <xf numFmtId="0" fontId="37" fillId="0" borderId="56" xfId="0" applyFont="1" applyBorder="1"/>
    <xf numFmtId="0" fontId="37" fillId="0" borderId="57" xfId="0" applyFont="1" applyBorder="1"/>
    <xf numFmtId="0" fontId="36" fillId="0" borderId="32" xfId="0" applyFont="1" applyBorder="1" applyAlignment="1">
      <alignment horizontal="center"/>
    </xf>
    <xf numFmtId="0" fontId="36" fillId="0" borderId="59" xfId="0" applyFont="1" applyBorder="1" applyAlignment="1">
      <alignment horizontal="center"/>
    </xf>
    <xf numFmtId="0" fontId="36" fillId="0" borderId="60" xfId="0" applyFont="1" applyBorder="1" applyAlignment="1">
      <alignment horizontal="center"/>
    </xf>
    <xf numFmtId="0" fontId="32" fillId="13" borderId="48" xfId="6" applyFont="1" applyFill="1" applyBorder="1" applyAlignment="1" applyProtection="1">
      <alignment horizontal="center" vertical="top" wrapText="1"/>
    </xf>
    <xf numFmtId="0" fontId="32" fillId="13" borderId="0" xfId="6" applyFont="1" applyFill="1" applyBorder="1" applyAlignment="1" applyProtection="1">
      <alignment horizontal="center" vertical="top" wrapText="1"/>
    </xf>
    <xf numFmtId="0" fontId="32" fillId="13" borderId="49" xfId="6" applyFont="1" applyFill="1" applyBorder="1" applyAlignment="1" applyProtection="1">
      <alignment horizontal="center" vertical="top" wrapText="1"/>
    </xf>
    <xf numFmtId="0" fontId="32" fillId="13" borderId="50" xfId="6" applyFont="1" applyFill="1" applyBorder="1" applyAlignment="1" applyProtection="1">
      <alignment horizontal="center" vertical="top" wrapText="1"/>
    </xf>
    <xf numFmtId="0" fontId="32" fillId="13" borderId="51" xfId="6" applyFont="1" applyFill="1" applyBorder="1" applyAlignment="1" applyProtection="1">
      <alignment horizontal="center" vertical="top" wrapText="1"/>
    </xf>
    <xf numFmtId="0" fontId="32" fillId="13" borderId="52" xfId="6" applyFont="1" applyFill="1" applyBorder="1" applyAlignment="1" applyProtection="1">
      <alignment horizontal="center" vertical="top" wrapText="1"/>
    </xf>
    <xf numFmtId="0" fontId="9" fillId="13" borderId="45" xfId="6" applyFont="1" applyFill="1" applyBorder="1" applyAlignment="1" applyProtection="1">
      <alignment horizontal="center"/>
    </xf>
    <xf numFmtId="0" fontId="9" fillId="13" borderId="46" xfId="6" applyFont="1" applyFill="1" applyBorder="1" applyAlignment="1" applyProtection="1">
      <alignment horizontal="center"/>
    </xf>
    <xf numFmtId="0" fontId="9" fillId="13" borderId="47" xfId="6" applyFont="1" applyFill="1" applyBorder="1" applyAlignment="1" applyProtection="1">
      <alignment horizontal="center"/>
    </xf>
    <xf numFmtId="0" fontId="37" fillId="0" borderId="38" xfId="0" applyFont="1" applyBorder="1"/>
    <xf numFmtId="0" fontId="37" fillId="0" borderId="40" xfId="0" applyFont="1" applyBorder="1"/>
    <xf numFmtId="0" fontId="12" fillId="0" borderId="25" xfId="0" applyFont="1" applyBorder="1" applyAlignment="1" applyProtection="1">
      <alignment horizontal="center"/>
    </xf>
    <xf numFmtId="0" fontId="29" fillId="9" borderId="30" xfId="4" applyFont="1" applyFill="1" applyBorder="1" applyAlignment="1">
      <alignment horizontal="center" vertical="center" wrapText="1"/>
    </xf>
    <xf numFmtId="0" fontId="29" fillId="9" borderId="28" xfId="4" applyFont="1" applyFill="1" applyBorder="1" applyAlignment="1">
      <alignment horizontal="center" vertical="center" wrapText="1"/>
    </xf>
    <xf numFmtId="0" fontId="30" fillId="8" borderId="27" xfId="4" applyFont="1" applyFill="1" applyBorder="1" applyAlignment="1">
      <alignment horizontal="center" vertical="center" wrapText="1"/>
    </xf>
    <xf numFmtId="0" fontId="18" fillId="5" borderId="30" xfId="4" applyFont="1" applyFill="1" applyBorder="1" applyAlignment="1">
      <alignment horizontal="center" vertical="center" wrapText="1"/>
    </xf>
    <xf numFmtId="0" fontId="18" fillId="5" borderId="28" xfId="4" applyFont="1" applyFill="1" applyBorder="1" applyAlignment="1">
      <alignment horizontal="center" vertical="center" wrapText="1"/>
    </xf>
    <xf numFmtId="0" fontId="30" fillId="8" borderId="30" xfId="4" applyFont="1" applyFill="1" applyBorder="1" applyAlignment="1">
      <alignment horizontal="center" vertical="center" wrapText="1"/>
    </xf>
    <xf numFmtId="0" fontId="30" fillId="8" borderId="28" xfId="4" applyFont="1" applyFill="1" applyBorder="1" applyAlignment="1">
      <alignment horizontal="center" vertical="center" wrapText="1"/>
    </xf>
    <xf numFmtId="0" fontId="24" fillId="2" borderId="13" xfId="0" applyFont="1" applyFill="1" applyBorder="1" applyAlignment="1" applyProtection="1">
      <alignment horizontal="center" vertical="center" wrapText="1"/>
    </xf>
    <xf numFmtId="0" fontId="24" fillId="2" borderId="14"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1" xfId="0" applyFont="1" applyFill="1" applyBorder="1" applyAlignment="1" applyProtection="1">
      <alignment horizontal="left" vertical="top" wrapText="1"/>
    </xf>
    <xf numFmtId="0" fontId="11" fillId="2" borderId="2" xfId="0" applyFont="1" applyFill="1" applyBorder="1" applyAlignment="1" applyProtection="1">
      <alignment horizontal="left" vertical="top" wrapText="1"/>
    </xf>
    <xf numFmtId="0" fontId="11" fillId="2" borderId="3" xfId="0" applyFont="1" applyFill="1" applyBorder="1" applyAlignment="1" applyProtection="1">
      <alignment horizontal="left" vertical="top" wrapText="1"/>
    </xf>
    <xf numFmtId="0" fontId="11" fillId="2" borderId="4" xfId="0" applyFont="1" applyFill="1" applyBorder="1" applyAlignment="1" applyProtection="1">
      <alignment horizontal="left" vertical="top" wrapText="1"/>
    </xf>
    <xf numFmtId="0" fontId="11" fillId="2" borderId="0" xfId="0" applyFont="1" applyFill="1" applyBorder="1" applyAlignment="1" applyProtection="1">
      <alignment horizontal="left" vertical="top" wrapText="1"/>
    </xf>
    <xf numFmtId="0" fontId="11" fillId="2" borderId="5" xfId="0" applyFont="1" applyFill="1" applyBorder="1" applyAlignment="1" applyProtection="1">
      <alignment horizontal="left" vertical="top" wrapText="1"/>
    </xf>
    <xf numFmtId="0" fontId="11" fillId="2" borderId="6" xfId="0" applyFont="1" applyFill="1" applyBorder="1" applyAlignment="1" applyProtection="1">
      <alignment horizontal="left" vertical="top" wrapText="1"/>
    </xf>
    <xf numFmtId="0" fontId="11" fillId="2" borderId="7" xfId="0" applyFont="1" applyFill="1" applyBorder="1" applyAlignment="1" applyProtection="1">
      <alignment horizontal="left" vertical="top" wrapText="1"/>
    </xf>
    <xf numFmtId="0" fontId="11" fillId="2" borderId="8" xfId="0" applyFont="1" applyFill="1" applyBorder="1" applyAlignment="1" applyProtection="1">
      <alignment horizontal="left" vertical="top" wrapText="1"/>
    </xf>
    <xf numFmtId="0" fontId="24" fillId="2" borderId="6" xfId="0" applyFont="1" applyFill="1" applyBorder="1" applyAlignment="1" applyProtection="1">
      <alignment vertical="center" wrapText="1"/>
    </xf>
    <xf numFmtId="0" fontId="24" fillId="2" borderId="7" xfId="0" applyFont="1" applyFill="1" applyBorder="1" applyAlignment="1" applyProtection="1">
      <alignment vertical="center" wrapText="1"/>
    </xf>
    <xf numFmtId="0" fontId="24" fillId="2" borderId="8" xfId="0" applyFont="1" applyFill="1" applyBorder="1" applyAlignment="1" applyProtection="1">
      <alignment vertical="center" wrapText="1"/>
    </xf>
    <xf numFmtId="0" fontId="24" fillId="2" borderId="4" xfId="0" applyFont="1" applyFill="1" applyBorder="1" applyAlignment="1" applyProtection="1">
      <alignment vertical="center" wrapText="1"/>
    </xf>
    <xf numFmtId="0" fontId="24" fillId="2" borderId="0" xfId="0" applyFont="1" applyFill="1" applyBorder="1" applyAlignment="1" applyProtection="1">
      <alignment vertical="center" wrapText="1"/>
    </xf>
    <xf numFmtId="0" fontId="24" fillId="2" borderId="5" xfId="0" applyFont="1" applyFill="1" applyBorder="1" applyAlignment="1" applyProtection="1">
      <alignment vertical="center" wrapText="1"/>
    </xf>
    <xf numFmtId="0" fontId="24" fillId="2" borderId="1" xfId="0" applyFont="1" applyFill="1" applyBorder="1" applyAlignment="1" applyProtection="1">
      <alignment horizontal="center" vertical="center" wrapText="1"/>
    </xf>
    <xf numFmtId="0" fontId="24" fillId="2" borderId="2" xfId="0" applyFont="1" applyFill="1" applyBorder="1" applyAlignment="1" applyProtection="1">
      <alignment horizontal="center" vertical="center" wrapText="1"/>
    </xf>
    <xf numFmtId="0" fontId="24" fillId="2" borderId="3" xfId="0" applyFont="1" applyFill="1" applyBorder="1" applyAlignment="1" applyProtection="1">
      <alignment horizontal="center" vertical="center" wrapText="1"/>
    </xf>
    <xf numFmtId="0" fontId="24" fillId="2" borderId="1" xfId="0" applyFont="1" applyFill="1" applyBorder="1" applyAlignment="1" applyProtection="1">
      <alignment horizontal="left" vertical="center" wrapText="1"/>
    </xf>
    <xf numFmtId="0" fontId="24" fillId="2" borderId="2"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11" fillId="0" borderId="13" xfId="0" applyFont="1" applyFill="1" applyBorder="1" applyAlignment="1" applyProtection="1">
      <alignment horizontal="left" vertical="top" wrapText="1"/>
      <protection locked="0"/>
    </xf>
    <xf numFmtId="0" fontId="11" fillId="0" borderId="14" xfId="0" applyFont="1" applyFill="1" applyBorder="1" applyAlignment="1" applyProtection="1">
      <alignment horizontal="left" vertical="top" wrapText="1"/>
      <protection locked="0"/>
    </xf>
    <xf numFmtId="0" fontId="3" fillId="0" borderId="0" xfId="2" applyFont="1" applyFill="1" applyBorder="1" applyAlignment="1" applyProtection="1">
      <alignment horizontal="center"/>
    </xf>
    <xf numFmtId="0" fontId="33" fillId="0" borderId="67" xfId="0" applyFont="1" applyFill="1" applyBorder="1" applyAlignment="1" applyProtection="1">
      <alignment horizontal="center" vertical="center" wrapText="1"/>
    </xf>
    <xf numFmtId="0" fontId="33" fillId="0" borderId="63" xfId="0" applyFont="1" applyFill="1" applyBorder="1" applyAlignment="1" applyProtection="1">
      <alignment horizontal="center" vertical="center" wrapText="1"/>
    </xf>
    <xf numFmtId="0" fontId="33" fillId="0" borderId="65" xfId="0" applyFont="1" applyFill="1" applyBorder="1" applyAlignment="1" applyProtection="1">
      <alignment horizontal="center" vertical="center" wrapText="1"/>
    </xf>
    <xf numFmtId="0" fontId="33" fillId="0" borderId="64" xfId="0" applyFont="1" applyFill="1" applyBorder="1" applyAlignment="1" applyProtection="1">
      <alignment horizontal="center" vertical="center" wrapText="1"/>
    </xf>
    <xf numFmtId="0" fontId="1" fillId="0" borderId="7" xfId="0" applyFont="1" applyBorder="1" applyAlignment="1" applyProtection="1">
      <alignment horizontal="left" vertical="center" wrapText="1"/>
    </xf>
    <xf numFmtId="0" fontId="1" fillId="0" borderId="8" xfId="0" applyFont="1" applyBorder="1" applyAlignment="1" applyProtection="1">
      <alignment horizontal="left" vertical="center" wrapText="1"/>
    </xf>
    <xf numFmtId="0" fontId="1" fillId="2" borderId="9"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0" fontId="1" fillId="2" borderId="1" xfId="0" applyFont="1" applyFill="1" applyBorder="1" applyAlignment="1" applyProtection="1">
      <alignment horizontal="right" vertical="center" wrapText="1"/>
    </xf>
    <xf numFmtId="0" fontId="1" fillId="2" borderId="3" xfId="0" applyFont="1" applyFill="1" applyBorder="1" applyAlignment="1" applyProtection="1">
      <alignment horizontal="right" vertical="center" wrapText="1"/>
    </xf>
    <xf numFmtId="0" fontId="1" fillId="2" borderId="4" xfId="0" applyFont="1" applyFill="1" applyBorder="1" applyAlignment="1" applyProtection="1">
      <alignment horizontal="right" vertical="center" wrapText="1"/>
    </xf>
    <xf numFmtId="0" fontId="1" fillId="2" borderId="5" xfId="0" applyFont="1" applyFill="1" applyBorder="1" applyAlignment="1" applyProtection="1">
      <alignment horizontal="right" vertical="center" wrapText="1"/>
    </xf>
    <xf numFmtId="0" fontId="1" fillId="2" borderId="6" xfId="0" applyFont="1" applyFill="1" applyBorder="1" applyAlignment="1" applyProtection="1">
      <alignment horizontal="right" vertical="center" wrapText="1"/>
    </xf>
    <xf numFmtId="0" fontId="1" fillId="2" borderId="8" xfId="0" applyFont="1" applyFill="1" applyBorder="1" applyAlignment="1" applyProtection="1">
      <alignment horizontal="right" vertical="center" wrapText="1"/>
    </xf>
    <xf numFmtId="0" fontId="1" fillId="2" borderId="9"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5" fillId="3" borderId="11" xfId="2" applyFont="1" applyAlignment="1" applyProtection="1">
      <alignment horizontal="center" wrapText="1"/>
      <protection locked="0"/>
    </xf>
    <xf numFmtId="0" fontId="40" fillId="0" borderId="0" xfId="1" applyFont="1" applyBorder="1" applyAlignment="1" applyProtection="1">
      <alignment horizontal="center" vertical="center"/>
    </xf>
    <xf numFmtId="0" fontId="40" fillId="0" borderId="51" xfId="1" applyFont="1" applyBorder="1" applyAlignment="1" applyProtection="1">
      <alignment horizontal="center" vertical="center"/>
    </xf>
  </cellXfs>
  <cellStyles count="7">
    <cellStyle name="20% - Accent1" xfId="6" builtinId="30"/>
    <cellStyle name="Accent3" xfId="5" builtinId="37"/>
    <cellStyle name="Check Cell" xfId="2" builtinId="23"/>
    <cellStyle name="Good" xfId="3" builtinId="26"/>
    <cellStyle name="Hyperlink" xfId="1" builtinId="8"/>
    <cellStyle name="Normal" xfId="0" builtinId="0"/>
    <cellStyle name="Normal 11" xfId="4"/>
  </cellStyles>
  <dxfs count="58">
    <dxf>
      <fill>
        <patternFill>
          <bgColor theme="0"/>
        </patternFill>
      </fill>
    </dxf>
    <dxf>
      <fill>
        <patternFill>
          <bgColor theme="0"/>
        </patternFill>
      </fill>
    </dxf>
    <dxf>
      <fill>
        <patternFill>
          <bgColor theme="0"/>
        </patternFill>
      </fill>
    </dxf>
    <dxf>
      <font>
        <color rgb="FFFF000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0000"/>
      </font>
    </dxf>
    <dxf>
      <font>
        <color rgb="FFFF0000"/>
      </font>
    </dxf>
    <dxf>
      <font>
        <color rgb="FFFF0000"/>
      </font>
    </dxf>
    <dxf>
      <fill>
        <patternFill>
          <bgColor rgb="FFFF7575"/>
        </patternFill>
      </fill>
    </dxf>
    <dxf>
      <fill>
        <patternFill>
          <bgColor rgb="FFFF7575"/>
        </patternFill>
      </fill>
    </dxf>
    <dxf>
      <font>
        <color rgb="FFFF0000"/>
      </font>
    </dxf>
    <dxf>
      <font>
        <color rgb="FFFF0000"/>
      </font>
    </dxf>
    <dxf>
      <fill>
        <patternFill>
          <bgColor rgb="FFFF7575"/>
        </patternFill>
      </fill>
    </dxf>
    <dxf>
      <font>
        <color rgb="FFFF0000"/>
      </font>
    </dxf>
    <dxf>
      <font>
        <color rgb="FFFF0000"/>
      </font>
    </dxf>
    <dxf>
      <font>
        <color rgb="FFFF0000"/>
      </font>
    </dxf>
    <dxf>
      <font>
        <color rgb="FFFF0000"/>
      </font>
    </dxf>
    <dxf>
      <font>
        <color rgb="FFFF0000"/>
      </font>
    </dxf>
    <dxf>
      <fill>
        <patternFill>
          <bgColor rgb="FFFF7575"/>
        </patternFill>
      </fill>
    </dxf>
    <dxf>
      <fill>
        <patternFill>
          <bgColor rgb="FFFF7575"/>
        </patternFill>
      </fill>
    </dxf>
    <dxf>
      <fill>
        <patternFill>
          <bgColor rgb="FFFF7575"/>
        </patternFill>
      </fill>
    </dxf>
    <dxf>
      <font>
        <color rgb="FFFF0000"/>
      </font>
    </dxf>
    <dxf>
      <font>
        <color rgb="FFFF0000"/>
      </font>
    </dxf>
    <dxf>
      <fill>
        <patternFill>
          <bgColor rgb="FFFF7575"/>
        </patternFill>
      </fill>
    </dxf>
    <dxf>
      <fill>
        <patternFill>
          <bgColor rgb="FFFF7575"/>
        </patternFill>
      </fill>
    </dxf>
    <dxf>
      <font>
        <color rgb="FFFF0000"/>
      </font>
    </dxf>
    <dxf>
      <font>
        <color rgb="FFFF0000"/>
      </font>
    </dxf>
    <dxf>
      <font>
        <color rgb="FFFF0000"/>
      </font>
    </dxf>
    <dxf>
      <font>
        <color rgb="FFFF0000"/>
      </font>
    </dxf>
    <dxf>
      <font>
        <color rgb="FFFF0000"/>
      </font>
    </dxf>
    <dxf>
      <font>
        <color rgb="FFFF0000"/>
      </font>
    </dxf>
    <dxf>
      <fill>
        <patternFill>
          <bgColor rgb="FFFF7575"/>
        </patternFill>
      </fill>
    </dxf>
    <dxf>
      <font>
        <color rgb="FFFF0000"/>
      </font>
    </dxf>
    <dxf>
      <font>
        <color rgb="FFFF0000"/>
      </font>
    </dxf>
    <dxf>
      <fill>
        <patternFill>
          <bgColor rgb="FFFF7575"/>
        </patternFill>
      </fill>
    </dxf>
    <dxf>
      <font>
        <color rgb="FFFF0000"/>
      </font>
    </dxf>
    <dxf>
      <font>
        <color rgb="FFFF0000"/>
      </font>
    </dxf>
    <dxf>
      <font>
        <color rgb="FF7030A0"/>
      </font>
      <fill>
        <patternFill patternType="solid">
          <bgColor rgb="FFD8BEEC"/>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7575"/>
        </patternFill>
      </fill>
    </dxf>
    <dxf>
      <fill>
        <patternFill>
          <bgColor rgb="FFFF7575"/>
        </patternFill>
      </fill>
    </dxf>
    <dxf>
      <font>
        <color theme="0"/>
      </font>
    </dxf>
    <dxf>
      <font>
        <color rgb="FF7030A0"/>
      </font>
      <fill>
        <patternFill patternType="solid">
          <bgColor rgb="FFD8BEEC"/>
        </patternFill>
      </fill>
    </dxf>
    <dxf>
      <font>
        <color rgb="FFFF0000"/>
      </font>
    </dxf>
    <dxf>
      <font>
        <color rgb="FFFF0000"/>
      </font>
    </dxf>
    <dxf>
      <font>
        <color rgb="FFFF0000"/>
      </font>
    </dxf>
    <dxf>
      <fill>
        <patternFill>
          <bgColor rgb="FFFF7575"/>
        </patternFill>
      </fill>
    </dxf>
  </dxfs>
  <tableStyles count="0" defaultTableStyle="TableStyleMedium2" defaultPivotStyle="PivotStyleLight16"/>
  <colors>
    <mruColors>
      <color rgb="FFFF7575"/>
      <color rgb="FF305496"/>
      <color rgb="FFFFFFC9"/>
      <color rgb="FFFFFF99"/>
      <color rgb="FFD9E1F2"/>
      <color rgb="FFFF7171"/>
      <color rgb="FFD8BEEC"/>
      <color rgb="FFFF8585"/>
      <color rgb="FFFFCDCD"/>
      <color rgb="FFE9C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504826</xdr:colOff>
      <xdr:row>16</xdr:row>
      <xdr:rowOff>9525</xdr:rowOff>
    </xdr:from>
    <xdr:to>
      <xdr:col>7</xdr:col>
      <xdr:colOff>295276</xdr:colOff>
      <xdr:row>32</xdr:row>
      <xdr:rowOff>104775</xdr:rowOff>
    </xdr:to>
    <xdr:sp macro="" textlink="">
      <xdr:nvSpPr>
        <xdr:cNvPr id="2" name="Flowchart: Card 1"/>
        <xdr:cNvSpPr/>
      </xdr:nvSpPr>
      <xdr:spPr>
        <a:xfrm>
          <a:off x="3743326" y="2752725"/>
          <a:ext cx="3352800" cy="2838450"/>
        </a:xfrm>
        <a:prstGeom prst="flowChartPunchedCard">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u="sng">
              <a:solidFill>
                <a:schemeClr val="accent1">
                  <a:lumMod val="50000"/>
                </a:schemeClr>
              </a:solidFill>
            </a:rPr>
            <a:t>COMPLETE THE PROFILES TAB FIRST</a:t>
          </a:r>
        </a:p>
        <a:p>
          <a:pPr algn="l"/>
          <a:r>
            <a:rPr lang="en-US" sz="1100">
              <a:solidFill>
                <a:sysClr val="windowText" lastClr="000000"/>
              </a:solidFill>
            </a:rPr>
            <a:t>Start by entering the Primary Line Number (DID).</a:t>
          </a:r>
        </a:p>
        <a:p>
          <a:pPr algn="l"/>
          <a:endParaRPr lang="en-US" sz="1100">
            <a:solidFill>
              <a:sysClr val="windowText" lastClr="000000"/>
            </a:solidFill>
          </a:endParaRPr>
        </a:p>
        <a:p>
          <a:pPr algn="l"/>
          <a:r>
            <a:rPr lang="en-US" sz="1100">
              <a:solidFill>
                <a:sysClr val="windowText" lastClr="000000"/>
              </a:solidFill>
            </a:rPr>
            <a:t>When</a:t>
          </a:r>
          <a:r>
            <a:rPr lang="en-US" sz="1100" baseline="0">
              <a:solidFill>
                <a:sysClr val="windowText" lastClr="000000"/>
              </a:solidFill>
            </a:rPr>
            <a:t> the DID is entered the Employee Name and Phone MAC Addresses will be looked up on the Profiles tab.</a:t>
          </a:r>
        </a:p>
        <a:p>
          <a:pPr algn="l"/>
          <a:endParaRPr lang="en-US" sz="1100" baseline="0">
            <a:solidFill>
              <a:sysClr val="windowText" lastClr="000000"/>
            </a:solidFill>
          </a:endParaRPr>
        </a:p>
        <a:p>
          <a:pPr algn="l"/>
          <a:r>
            <a:rPr lang="en-US" sz="1100" baseline="0">
              <a:solidFill>
                <a:sysClr val="windowText" lastClr="000000"/>
              </a:solidFill>
            </a:rPr>
            <a:t>If the DID is not found these fields will be left blank for you to enter the values manually</a:t>
          </a:r>
        </a:p>
        <a:p>
          <a:pPr algn="l"/>
          <a:endParaRPr lang="en-US" sz="1100" baseline="0">
            <a:solidFill>
              <a:sysClr val="windowText" lastClr="000000"/>
            </a:solidFill>
          </a:endParaRPr>
        </a:p>
        <a:p>
          <a:pPr algn="l"/>
          <a:r>
            <a:rPr lang="en-US" sz="1100">
              <a:solidFill>
                <a:srgbClr val="FF0000"/>
              </a:solidFill>
            </a:rPr>
            <a:t>DELETE</a:t>
          </a:r>
          <a:r>
            <a:rPr lang="en-US" sz="1100" baseline="0">
              <a:solidFill>
                <a:srgbClr val="FF0000"/>
              </a:solidFill>
            </a:rPr>
            <a:t> THIS NOTE OR MOVE IT TO THE RIGHT</a:t>
          </a:r>
          <a:endParaRPr 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1028700</xdr:colOff>
      <xdr:row>8</xdr:row>
      <xdr:rowOff>0</xdr:rowOff>
    </xdr:from>
    <xdr:to>
      <xdr:col>3</xdr:col>
      <xdr:colOff>952500</xdr:colOff>
      <xdr:row>25</xdr:row>
      <xdr:rowOff>85725</xdr:rowOff>
    </xdr:to>
    <xdr:sp macro="" textlink="">
      <xdr:nvSpPr>
        <xdr:cNvPr id="2" name="Flowchart: Card 1"/>
        <xdr:cNvSpPr/>
      </xdr:nvSpPr>
      <xdr:spPr>
        <a:xfrm>
          <a:off x="3095625" y="1314450"/>
          <a:ext cx="3352800" cy="2838450"/>
        </a:xfrm>
        <a:prstGeom prst="flowChartPunchedCard">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u="sng">
              <a:solidFill>
                <a:schemeClr val="accent1">
                  <a:lumMod val="50000"/>
                </a:schemeClr>
              </a:solidFill>
            </a:rPr>
            <a:t>COMPLETE THE PROFILES TAB FIRST</a:t>
          </a:r>
        </a:p>
        <a:p>
          <a:pPr algn="l"/>
          <a:r>
            <a:rPr lang="en-US" sz="1100">
              <a:solidFill>
                <a:sysClr val="windowText" lastClr="000000"/>
              </a:solidFill>
            </a:rPr>
            <a:t>Start by entering the Primary Line Number (DID).</a:t>
          </a:r>
        </a:p>
        <a:p>
          <a:pPr algn="l"/>
          <a:endParaRPr lang="en-US" sz="1100">
            <a:solidFill>
              <a:sysClr val="windowText" lastClr="000000"/>
            </a:solidFill>
          </a:endParaRPr>
        </a:p>
        <a:p>
          <a:pPr algn="l"/>
          <a:r>
            <a:rPr lang="en-US" sz="1100">
              <a:solidFill>
                <a:sysClr val="windowText" lastClr="000000"/>
              </a:solidFill>
            </a:rPr>
            <a:t>When</a:t>
          </a:r>
          <a:r>
            <a:rPr lang="en-US" sz="1100" baseline="0">
              <a:solidFill>
                <a:sysClr val="windowText" lastClr="000000"/>
              </a:solidFill>
            </a:rPr>
            <a:t> the DID is entered the Employee Name and Phone MAC Addresses will be looked up on the Profiles tab.</a:t>
          </a:r>
        </a:p>
        <a:p>
          <a:pPr algn="l"/>
          <a:endParaRPr lang="en-US" sz="1100" baseline="0">
            <a:solidFill>
              <a:sysClr val="windowText" lastClr="000000"/>
            </a:solidFill>
          </a:endParaRPr>
        </a:p>
        <a:p>
          <a:pPr algn="l"/>
          <a:r>
            <a:rPr lang="en-US" sz="1100" baseline="0">
              <a:solidFill>
                <a:sysClr val="windowText" lastClr="000000"/>
              </a:solidFill>
            </a:rPr>
            <a:t>If the DID is not found these fields will be left blank for you to enter the values manually</a:t>
          </a:r>
        </a:p>
        <a:p>
          <a:pPr algn="l"/>
          <a:endParaRPr lang="en-US" sz="1100" baseline="0">
            <a:solidFill>
              <a:sysClr val="windowText" lastClr="000000"/>
            </a:solidFill>
          </a:endParaRPr>
        </a:p>
        <a:p>
          <a:pPr algn="l"/>
          <a:r>
            <a:rPr lang="en-US" sz="1100">
              <a:solidFill>
                <a:srgbClr val="FF0000"/>
              </a:solidFill>
            </a:rPr>
            <a:t>DELETE</a:t>
          </a:r>
          <a:r>
            <a:rPr lang="en-US" sz="1100" baseline="0">
              <a:solidFill>
                <a:srgbClr val="FF0000"/>
              </a:solidFill>
            </a:rPr>
            <a:t> THIS NOTE OR MOVE IT TO THE RIGHT</a:t>
          </a:r>
          <a:endParaRPr 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612913</xdr:colOff>
      <xdr:row>2</xdr:row>
      <xdr:rowOff>91110</xdr:rowOff>
    </xdr:from>
    <xdr:to>
      <xdr:col>4</xdr:col>
      <xdr:colOff>1962978</xdr:colOff>
      <xdr:row>27</xdr:row>
      <xdr:rowOff>16565</xdr:rowOff>
    </xdr:to>
    <xdr:sp macro="" textlink="">
      <xdr:nvSpPr>
        <xdr:cNvPr id="3" name="Flowchart: Card 2"/>
        <xdr:cNvSpPr/>
      </xdr:nvSpPr>
      <xdr:spPr>
        <a:xfrm>
          <a:off x="4853609" y="430697"/>
          <a:ext cx="5441673" cy="4754216"/>
        </a:xfrm>
        <a:prstGeom prst="flowChartPunchedCard">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u="sng">
              <a:solidFill>
                <a:schemeClr val="accent1">
                  <a:lumMod val="50000"/>
                </a:schemeClr>
              </a:solidFill>
            </a:rPr>
            <a:t>COMPLETE THE PROFILES TAB FIRST</a:t>
          </a:r>
        </a:p>
        <a:p>
          <a:pPr algn="l"/>
          <a:r>
            <a:rPr lang="en-US" sz="1100">
              <a:solidFill>
                <a:sysClr val="windowText" lastClr="000000"/>
              </a:solidFill>
            </a:rPr>
            <a:t>If Auto</a:t>
          </a:r>
          <a:r>
            <a:rPr lang="en-US" sz="1100" baseline="0">
              <a:solidFill>
                <a:sysClr val="windowText" lastClr="000000"/>
              </a:solidFill>
            </a:rPr>
            <a:t> Attendants are NOT being used. DO NOTHING. Leave the red stop sign stating "Do not setup any auto attendants".</a:t>
          </a:r>
        </a:p>
        <a:p>
          <a:pPr algn="l"/>
          <a:endParaRPr lang="en-US" sz="1100" baseline="0">
            <a:solidFill>
              <a:sysClr val="windowText" lastClr="000000"/>
            </a:solidFill>
          </a:endParaRPr>
        </a:p>
        <a:p>
          <a:pPr algn="l"/>
          <a:r>
            <a:rPr lang="en-US" sz="1100" b="1" baseline="0">
              <a:solidFill>
                <a:srgbClr val="FF0000"/>
              </a:solidFill>
            </a:rPr>
            <a:t>IT AUTO ATTENDANTS NEED SET UP</a:t>
          </a:r>
          <a:r>
            <a:rPr lang="en-US" sz="1100" baseline="0">
              <a:solidFill>
                <a:sysClr val="windowText" lastClr="000000"/>
              </a:solidFill>
            </a:rPr>
            <a:t>, Delete the red stop sign then follow these instructions:</a:t>
          </a:r>
        </a:p>
        <a:p>
          <a:pPr algn="l"/>
          <a:endParaRPr lang="en-US" sz="1100">
            <a:solidFill>
              <a:sysClr val="windowText" lastClr="000000"/>
            </a:solidFill>
          </a:endParaRPr>
        </a:p>
        <a:p>
          <a:pPr algn="l"/>
          <a:r>
            <a:rPr lang="en-US" sz="1100">
              <a:solidFill>
                <a:sysClr val="windowText" lastClr="000000"/>
              </a:solidFill>
            </a:rPr>
            <a:t>Start by entering the Auto</a:t>
          </a:r>
          <a:r>
            <a:rPr lang="en-US" sz="1100" baseline="0">
              <a:solidFill>
                <a:sysClr val="windowText" lastClr="000000"/>
              </a:solidFill>
            </a:rPr>
            <a:t> Attendant Pilot.</a:t>
          </a:r>
          <a:endParaRPr lang="en-US" sz="1100">
            <a:solidFill>
              <a:sysClr val="windowText" lastClr="000000"/>
            </a:solidFill>
          </a:endParaRPr>
        </a:p>
        <a:p>
          <a:pPr algn="l"/>
          <a:endParaRPr lang="en-US" sz="1100">
            <a:solidFill>
              <a:sysClr val="windowText" lastClr="000000"/>
            </a:solidFill>
          </a:endParaRPr>
        </a:p>
        <a:p>
          <a:pPr algn="l"/>
          <a:r>
            <a:rPr lang="en-US" sz="1100">
              <a:solidFill>
                <a:sysClr val="windowText" lastClr="000000"/>
              </a:solidFill>
            </a:rPr>
            <a:t>We recommend that you set up a minimum of two Auto Attendant recordings.</a:t>
          </a:r>
        </a:p>
        <a:p>
          <a:pPr algn="l"/>
          <a:endParaRPr lang="en-US" sz="1100">
            <a:solidFill>
              <a:sysClr val="windowText" lastClr="000000"/>
            </a:solidFill>
          </a:endParaRPr>
        </a:p>
        <a:p>
          <a:pPr algn="l"/>
          <a:r>
            <a:rPr lang="en-US" sz="1100">
              <a:solidFill>
                <a:sysClr val="windowText" lastClr="000000"/>
              </a:solidFill>
            </a:rPr>
            <a:t>1) One for Holidays or emergencies (Auto Attendant 1)</a:t>
          </a:r>
        </a:p>
        <a:p>
          <a:pPr algn="l"/>
          <a:r>
            <a:rPr lang="en-US" sz="1100">
              <a:solidFill>
                <a:sysClr val="windowText" lastClr="000000"/>
              </a:solidFill>
            </a:rPr>
            <a:t>2) Your main greeting during business hours (Auto Attendant 2)</a:t>
          </a:r>
        </a:p>
        <a:p>
          <a:pPr algn="l"/>
          <a:endParaRPr lang="en-US" sz="1100">
            <a:solidFill>
              <a:sysClr val="windowText" lastClr="000000"/>
            </a:solidFill>
          </a:endParaRPr>
        </a:p>
        <a:p>
          <a:pPr algn="l"/>
          <a:r>
            <a:rPr lang="en-US" sz="1100">
              <a:solidFill>
                <a:sysClr val="windowText" lastClr="000000"/>
              </a:solidFill>
            </a:rPr>
            <a:t>We will setup your system to play AA1 first then AA2.</a:t>
          </a:r>
        </a:p>
        <a:p>
          <a:pPr algn="l"/>
          <a:endParaRPr lang="en-US" sz="1100">
            <a:solidFill>
              <a:sysClr val="windowText" lastClr="000000"/>
            </a:solidFill>
          </a:endParaRPr>
        </a:p>
        <a:p>
          <a:pPr algn="l"/>
          <a:r>
            <a:rPr lang="en-US" sz="1100">
              <a:solidFill>
                <a:sysClr val="windowText" lastClr="000000"/>
              </a:solidFill>
            </a:rPr>
            <a:t>- Remove data from auto attendants that are not being used</a:t>
          </a:r>
        </a:p>
        <a:p>
          <a:pPr algn="l"/>
          <a:r>
            <a:rPr lang="en-US" sz="1100">
              <a:solidFill>
                <a:sysClr val="windowText" lastClr="000000"/>
              </a:solidFill>
            </a:rPr>
            <a:t>- Replace all "xxxxxxxxxxx" with valid numbers - there should</a:t>
          </a:r>
          <a:r>
            <a:rPr lang="en-US" sz="1100" baseline="0">
              <a:solidFill>
                <a:sysClr val="windowText" lastClr="000000"/>
              </a:solidFill>
            </a:rPr>
            <a:t> be no cells highlighted red</a:t>
          </a:r>
          <a:endParaRPr lang="en-US" sz="1100">
            <a:solidFill>
              <a:sysClr val="windowText" lastClr="000000"/>
            </a:solidFill>
          </a:endParaRPr>
        </a:p>
        <a:p>
          <a:pPr algn="l"/>
          <a:endParaRPr lang="en-US" sz="1100">
            <a:solidFill>
              <a:sysClr val="windowText" lastClr="000000"/>
            </a:solidFill>
          </a:endParaRPr>
        </a:p>
        <a:p>
          <a:pPr algn="l"/>
          <a:r>
            <a:rPr lang="en-US" sz="1100">
              <a:solidFill>
                <a:sysClr val="windowText" lastClr="000000"/>
              </a:solidFill>
            </a:rPr>
            <a:t>NOTE: AA1 recording should be blank unless it is a holiday or an emergency</a:t>
          </a:r>
        </a:p>
        <a:p>
          <a:pPr algn="l"/>
          <a:endParaRPr lang="en-US" sz="1100" baseline="0">
            <a:solidFill>
              <a:sysClr val="windowText" lastClr="000000"/>
            </a:solidFill>
          </a:endParaRPr>
        </a:p>
        <a:p>
          <a:pPr algn="l"/>
          <a:r>
            <a:rPr lang="en-US" sz="1100">
              <a:solidFill>
                <a:srgbClr val="FF0000"/>
              </a:solidFill>
            </a:rPr>
            <a:t>DELETE</a:t>
          </a:r>
          <a:r>
            <a:rPr lang="en-US" sz="1100" baseline="0">
              <a:solidFill>
                <a:srgbClr val="FF0000"/>
              </a:solidFill>
            </a:rPr>
            <a:t> THIS NOTE OR MOVE IT TO THE RIGHT</a:t>
          </a:r>
          <a:endParaRPr lang="en-US" sz="1100">
            <a:solidFill>
              <a:srgbClr val="FF0000"/>
            </a:solidFill>
          </a:endParaRPr>
        </a:p>
      </xdr:txBody>
    </xdr:sp>
    <xdr:clientData/>
  </xdr:twoCellAnchor>
  <xdr:twoCellAnchor>
    <xdr:from>
      <xdr:col>0</xdr:col>
      <xdr:colOff>2145196</xdr:colOff>
      <xdr:row>3</xdr:row>
      <xdr:rowOff>66261</xdr:rowOff>
    </xdr:from>
    <xdr:to>
      <xdr:col>2</xdr:col>
      <xdr:colOff>49696</xdr:colOff>
      <xdr:row>13</xdr:row>
      <xdr:rowOff>140804</xdr:rowOff>
    </xdr:to>
    <xdr:sp macro="" textlink="">
      <xdr:nvSpPr>
        <xdr:cNvPr id="2" name="Hexagon 1"/>
        <xdr:cNvSpPr/>
      </xdr:nvSpPr>
      <xdr:spPr>
        <a:xfrm>
          <a:off x="2145196" y="571500"/>
          <a:ext cx="2145196" cy="1896717"/>
        </a:xfrm>
        <a:prstGeom prst="hexagon">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DO</a:t>
          </a:r>
          <a:r>
            <a:rPr lang="en-US" sz="1100" baseline="0"/>
            <a:t> NOT SETUP ANY AUTO ATTENDANTS</a:t>
          </a:r>
        </a:p>
        <a:p>
          <a:pPr algn="ctr"/>
          <a:endParaRPr lang="en-US" sz="1100" baseline="0"/>
        </a:p>
        <a:p>
          <a:pPr algn="ctr"/>
          <a:r>
            <a:rPr lang="en-US" sz="1100" baseline="0"/>
            <a:t>Delete this stop sign if you want Auto Attendants to be setup</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19051</xdr:colOff>
      <xdr:row>11</xdr:row>
      <xdr:rowOff>38100</xdr:rowOff>
    </xdr:from>
    <xdr:to>
      <xdr:col>9</xdr:col>
      <xdr:colOff>685802</xdr:colOff>
      <xdr:row>22</xdr:row>
      <xdr:rowOff>104774</xdr:rowOff>
    </xdr:to>
    <xdr:sp macro="" textlink="">
      <xdr:nvSpPr>
        <xdr:cNvPr id="2" name="TextBox 1">
          <a:extLst>
            <a:ext uri="{FF2B5EF4-FFF2-40B4-BE49-F238E27FC236}">
              <a16:creationId xmlns:a16="http://schemas.microsoft.com/office/drawing/2014/main" id="{00000000-0008-0000-0A00-000005000000}"/>
            </a:ext>
          </a:extLst>
        </xdr:cNvPr>
        <xdr:cNvSpPr txBox="1"/>
      </xdr:nvSpPr>
      <xdr:spPr>
        <a:xfrm>
          <a:off x="4733926" y="2066925"/>
          <a:ext cx="3819526" cy="1866899"/>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b="1" i="1">
              <a:latin typeface="Arial" panose="020B0604020202020204" pitchFamily="34" charset="0"/>
              <a:cs typeface="Arial" panose="020B0604020202020204" pitchFamily="34" charset="0"/>
            </a:rPr>
            <a:t>Network Capacity Calculator Usage</a:t>
          </a:r>
        </a:p>
        <a:p>
          <a:endParaRPr lang="en-US" sz="1000">
            <a:latin typeface="Arial" panose="020B0604020202020204" pitchFamily="34" charset="0"/>
            <a:cs typeface="Arial" panose="020B0604020202020204" pitchFamily="34" charset="0"/>
          </a:endParaRPr>
        </a:p>
        <a:p>
          <a:r>
            <a:rPr lang="en-US" sz="1000">
              <a:latin typeface="Arial" panose="020B0604020202020204" pitchFamily="34" charset="0"/>
              <a:cs typeface="Arial" panose="020B0604020202020204" pitchFamily="34" charset="0"/>
            </a:rPr>
            <a:t>The 'Network Capacity Calculator' provides bandwidth requirement</a:t>
          </a:r>
          <a:r>
            <a:rPr lang="en-US" sz="1000" baseline="0">
              <a:latin typeface="Arial" panose="020B0604020202020204" pitchFamily="34" charset="0"/>
              <a:cs typeface="Arial" panose="020B0604020202020204" pitchFamily="34" charset="0"/>
            </a:rPr>
            <a:t> estimates</a:t>
          </a:r>
          <a:r>
            <a:rPr lang="en-US" sz="1000">
              <a:latin typeface="Arial" panose="020B0604020202020204" pitchFamily="34" charset="0"/>
              <a:cs typeface="Arial" panose="020B0604020202020204" pitchFamily="34" charset="0"/>
            </a:rPr>
            <a:t> for  VOIP </a:t>
          </a:r>
          <a:r>
            <a:rPr lang="en-US" sz="1000">
              <a:solidFill>
                <a:schemeClr val="dk1"/>
              </a:solidFill>
              <a:latin typeface="Arial" panose="020B0604020202020204" pitchFamily="34" charset="0"/>
              <a:ea typeface="+mn-ea"/>
              <a:cs typeface="Arial" panose="020B0604020202020204" pitchFamily="34" charset="0"/>
            </a:rPr>
            <a:t>connectivity for the</a:t>
          </a:r>
          <a:r>
            <a:rPr lang="en-US" sz="1000" baseline="0">
              <a:solidFill>
                <a:schemeClr val="dk1"/>
              </a:solidFill>
              <a:latin typeface="Arial" panose="020B0604020202020204" pitchFamily="34" charset="0"/>
              <a:ea typeface="+mn-ea"/>
              <a:cs typeface="Arial" panose="020B0604020202020204" pitchFamily="34" charset="0"/>
            </a:rPr>
            <a:t> Agency's</a:t>
          </a:r>
          <a:r>
            <a:rPr lang="en-US" sz="1000">
              <a:solidFill>
                <a:schemeClr val="dk1"/>
              </a:solidFill>
              <a:latin typeface="Arial" panose="020B0604020202020204" pitchFamily="34" charset="0"/>
              <a:ea typeface="+mn-ea"/>
              <a:cs typeface="Arial" panose="020B0604020202020204" pitchFamily="34" charset="0"/>
            </a:rPr>
            <a:t> connection to OIT (or OARnet ,depending on their connection back to the State's network).</a:t>
          </a:r>
        </a:p>
        <a:p>
          <a:endParaRPr lang="en-US" sz="1000">
            <a:solidFill>
              <a:schemeClr val="dk1"/>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latin typeface="Arial" panose="020B0604020202020204" pitchFamily="34" charset="0"/>
              <a:ea typeface="+mn-ea"/>
              <a:cs typeface="Arial" panose="020B0604020202020204" pitchFamily="34" charset="0"/>
            </a:rPr>
            <a:t>The bandwidth required is in addition to any existing requirements for the Agency's current data/ip traffic.</a:t>
          </a:r>
        </a:p>
        <a:p>
          <a:endParaRPr lang="en-US" sz="1000">
            <a:latin typeface="Arial" panose="020B0604020202020204" pitchFamily="34" charset="0"/>
            <a:cs typeface="Arial" panose="020B0604020202020204" pitchFamily="34" charset="0"/>
          </a:endParaRPr>
        </a:p>
        <a:p>
          <a:r>
            <a:rPr lang="en-US" sz="1000">
              <a:latin typeface="Arial" panose="020B0604020202020204" pitchFamily="34" charset="0"/>
              <a:cs typeface="Arial" panose="020B0604020202020204" pitchFamily="34" charset="0"/>
            </a:rPr>
            <a:t>The estimates</a:t>
          </a:r>
          <a:r>
            <a:rPr lang="en-US" sz="1000" baseline="0">
              <a:latin typeface="Arial" panose="020B0604020202020204" pitchFamily="34" charset="0"/>
              <a:cs typeface="Arial" panose="020B0604020202020204" pitchFamily="34" charset="0"/>
            </a:rPr>
            <a:t> represent</a:t>
          </a:r>
          <a:r>
            <a:rPr lang="en-US" sz="1000">
              <a:latin typeface="Arial" panose="020B0604020202020204" pitchFamily="34" charset="0"/>
              <a:cs typeface="Arial" panose="020B0604020202020204" pitchFamily="34" charset="0"/>
            </a:rPr>
            <a:t> bandwidth required from a centralized call processing and centralized trunking model. </a:t>
          </a:r>
        </a:p>
        <a:p>
          <a:endParaRPr lang="en-US" sz="1000"/>
        </a:p>
      </xdr:txBody>
    </xdr:sp>
    <xdr:clientData/>
  </xdr:twoCellAnchor>
  <xdr:twoCellAnchor>
    <xdr:from>
      <xdr:col>0</xdr:col>
      <xdr:colOff>0</xdr:colOff>
      <xdr:row>17</xdr:row>
      <xdr:rowOff>0</xdr:rowOff>
    </xdr:from>
    <xdr:to>
      <xdr:col>5</xdr:col>
      <xdr:colOff>962025</xdr:colOff>
      <xdr:row>22</xdr:row>
      <xdr:rowOff>95250</xdr:rowOff>
    </xdr:to>
    <xdr:sp macro="" textlink="">
      <xdr:nvSpPr>
        <xdr:cNvPr id="3" name="TextBox 2">
          <a:extLst>
            <a:ext uri="{FF2B5EF4-FFF2-40B4-BE49-F238E27FC236}">
              <a16:creationId xmlns:a16="http://schemas.microsoft.com/office/drawing/2014/main" id="{00000000-0008-0000-0A00-000006000000}"/>
            </a:ext>
          </a:extLst>
        </xdr:cNvPr>
        <xdr:cNvSpPr txBox="1"/>
      </xdr:nvSpPr>
      <xdr:spPr>
        <a:xfrm>
          <a:off x="0" y="3019425"/>
          <a:ext cx="4676775" cy="90487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b="1" i="1">
              <a:latin typeface="Arial" panose="020B0604020202020204" pitchFamily="34" charset="0"/>
              <a:cs typeface="Arial" panose="020B0604020202020204" pitchFamily="34" charset="0"/>
            </a:rPr>
            <a:t>Quick Start</a:t>
          </a:r>
        </a:p>
        <a:p>
          <a:endParaRPr lang="en-US" sz="1000">
            <a:latin typeface="Arial" panose="020B0604020202020204" pitchFamily="34" charset="0"/>
            <a:cs typeface="Arial" panose="020B0604020202020204" pitchFamily="34" charset="0"/>
          </a:endParaRPr>
        </a:p>
        <a:p>
          <a:r>
            <a:rPr lang="en-US" sz="1000">
              <a:latin typeface="Arial" panose="020B0604020202020204" pitchFamily="34" charset="0"/>
              <a:cs typeface="Arial" panose="020B0604020202020204" pitchFamily="34" charset="0"/>
            </a:rPr>
            <a:t>1.  Enter the estimated # Audio Endpoints, Voicemail Users, &amp; Video Endpoints.</a:t>
          </a:r>
        </a:p>
        <a:p>
          <a:r>
            <a:rPr lang="en-US" sz="1000">
              <a:latin typeface="Arial" panose="020B0604020202020204" pitchFamily="34" charset="0"/>
              <a:cs typeface="Arial" panose="020B0604020202020204" pitchFamily="34" charset="0"/>
            </a:rPr>
            <a:t>2.  Enter</a:t>
          </a:r>
          <a:r>
            <a:rPr lang="en-US" sz="1000" baseline="0">
              <a:latin typeface="Arial" panose="020B0604020202020204" pitchFamily="34" charset="0"/>
              <a:cs typeface="Arial" panose="020B0604020202020204" pitchFamily="34" charset="0"/>
            </a:rPr>
            <a:t> the expected number of Concurrent Voicemail , Audio, and Video Calls</a:t>
          </a:r>
        </a:p>
        <a:p>
          <a:r>
            <a:rPr lang="en-US" sz="1000" baseline="0">
              <a:latin typeface="Arial" panose="020B0604020202020204" pitchFamily="34" charset="0"/>
              <a:cs typeface="Arial" panose="020B0604020202020204" pitchFamily="34" charset="0"/>
            </a:rPr>
            <a:t>3.  Adjust the Video Call bandwidth as needed.</a:t>
          </a:r>
        </a:p>
        <a:p>
          <a:endParaRPr lang="en-US" sz="1100"/>
        </a:p>
      </xdr:txBody>
    </xdr:sp>
    <xdr:clientData/>
  </xdr:twoCellAnchor>
  <xdr:twoCellAnchor>
    <xdr:from>
      <xdr:col>0</xdr:col>
      <xdr:colOff>9525</xdr:colOff>
      <xdr:row>23</xdr:row>
      <xdr:rowOff>0</xdr:rowOff>
    </xdr:from>
    <xdr:to>
      <xdr:col>9</xdr:col>
      <xdr:colOff>704850</xdr:colOff>
      <xdr:row>43</xdr:row>
      <xdr:rowOff>0</xdr:rowOff>
    </xdr:to>
    <xdr:sp macro="" textlink="">
      <xdr:nvSpPr>
        <xdr:cNvPr id="4" name="TextBox 3">
          <a:extLst>
            <a:ext uri="{FF2B5EF4-FFF2-40B4-BE49-F238E27FC236}">
              <a16:creationId xmlns:a16="http://schemas.microsoft.com/office/drawing/2014/main" id="{00000000-0008-0000-0A00-000007000000}"/>
            </a:ext>
          </a:extLst>
        </xdr:cNvPr>
        <xdr:cNvSpPr txBox="1"/>
      </xdr:nvSpPr>
      <xdr:spPr>
        <a:xfrm>
          <a:off x="9525" y="3829050"/>
          <a:ext cx="7858125" cy="32385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latin typeface="Arial" panose="020B0604020202020204" pitchFamily="34" charset="0"/>
              <a:cs typeface="Arial" panose="020B0604020202020204" pitchFamily="34" charset="0"/>
            </a:rPr>
            <a:t>Network Capacity Planning Calculator</a:t>
          </a:r>
        </a:p>
        <a:p>
          <a:endParaRPr lang="en-US" sz="1000" b="1">
            <a:latin typeface="Arial" panose="020B0604020202020204" pitchFamily="34" charset="0"/>
            <a:cs typeface="Arial" panose="020B0604020202020204" pitchFamily="34" charset="0"/>
          </a:endParaRPr>
        </a:p>
        <a:p>
          <a:r>
            <a:rPr lang="en-US" sz="1000" b="1">
              <a:latin typeface="Arial" panose="020B0604020202020204" pitchFamily="34" charset="0"/>
              <a:cs typeface="Arial" panose="020B0604020202020204" pitchFamily="34" charset="0"/>
            </a:rPr>
            <a:t>Quick Start Guide  </a:t>
          </a:r>
        </a:p>
        <a:p>
          <a:endParaRPr lang="en-US" sz="1000" b="1">
            <a:latin typeface="Arial" panose="020B0604020202020204" pitchFamily="34" charset="0"/>
            <a:cs typeface="Arial" panose="020B0604020202020204" pitchFamily="34" charset="0"/>
          </a:endParaRPr>
        </a:p>
        <a:p>
          <a:r>
            <a:rPr lang="en-US" sz="1000" b="0">
              <a:latin typeface="Arial" panose="020B0604020202020204" pitchFamily="34" charset="0"/>
              <a:cs typeface="Arial" panose="020B0604020202020204" pitchFamily="34" charset="0"/>
            </a:rPr>
            <a:t>The</a:t>
          </a:r>
          <a:r>
            <a:rPr lang="en-US" sz="1000" b="0" baseline="0">
              <a:latin typeface="Arial" panose="020B0604020202020204" pitchFamily="34" charset="0"/>
              <a:cs typeface="Arial" panose="020B0604020202020204" pitchFamily="34" charset="0"/>
            </a:rPr>
            <a:t> Network Capacity Calculator is a tool provided by CBTS to assist agencies with determining the amount of estimated bandwidth required by VOIP for their locations.  The estimated bandwidth will impact the connectivity from that location to the State of Ohio Backbone or OARnet, depending on how their agency connects.</a:t>
          </a:r>
        </a:p>
        <a:p>
          <a:endParaRPr lang="en-US" sz="1000" b="0" baseline="0">
            <a:latin typeface="Arial" panose="020B0604020202020204" pitchFamily="34" charset="0"/>
            <a:cs typeface="Arial" panose="020B0604020202020204" pitchFamily="34" charset="0"/>
          </a:endParaRPr>
        </a:p>
        <a:p>
          <a:r>
            <a:rPr lang="en-US" sz="1000" b="0" baseline="0">
              <a:latin typeface="Arial" panose="020B0604020202020204" pitchFamily="34" charset="0"/>
              <a:cs typeface="Arial" panose="020B0604020202020204" pitchFamily="34" charset="0"/>
            </a:rPr>
            <a:t>Two worksheets are provided and the agency can use either, depending on how they best understand their agency's requirements.  The first calculates based on a </a:t>
          </a:r>
          <a:r>
            <a:rPr lang="en-US" sz="1000" b="1" baseline="0">
              <a:latin typeface="Arial" panose="020B0604020202020204" pitchFamily="34" charset="0"/>
              <a:cs typeface="Arial" panose="020B0604020202020204" pitchFamily="34" charset="0"/>
            </a:rPr>
            <a:t>ratio of endpoints to concurrent calls</a:t>
          </a:r>
          <a:r>
            <a:rPr lang="en-US" sz="1000" b="0" baseline="0">
              <a:latin typeface="Arial" panose="020B0604020202020204" pitchFamily="34" charset="0"/>
              <a:cs typeface="Arial" panose="020B0604020202020204" pitchFamily="34" charset="0"/>
            </a:rPr>
            <a:t>.  The second calculates based on </a:t>
          </a:r>
          <a:r>
            <a:rPr lang="en-US" sz="1000" b="1" baseline="0">
              <a:latin typeface="Arial" panose="020B0604020202020204" pitchFamily="34" charset="0"/>
              <a:cs typeface="Arial" panose="020B0604020202020204" pitchFamily="34" charset="0"/>
            </a:rPr>
            <a:t>number of endpoints to number of concurrent calls</a:t>
          </a:r>
          <a:r>
            <a:rPr lang="en-US" sz="1000" b="0" baseline="0">
              <a:latin typeface="Arial" panose="020B0604020202020204" pitchFamily="34" charset="0"/>
              <a:cs typeface="Arial" panose="020B0604020202020204" pitchFamily="34" charset="0"/>
            </a:rPr>
            <a:t>.   Use the method most familiar to the agency.</a:t>
          </a:r>
        </a:p>
        <a:p>
          <a:endParaRPr lang="en-US" sz="1000" b="0" baseline="0">
            <a:latin typeface="Arial" panose="020B0604020202020204" pitchFamily="34" charset="0"/>
            <a:cs typeface="Arial" panose="020B0604020202020204" pitchFamily="34" charset="0"/>
          </a:endParaRPr>
        </a:p>
        <a:p>
          <a:r>
            <a:rPr lang="en-US" sz="1000" b="0" baseline="0">
              <a:latin typeface="Arial" panose="020B0604020202020204" pitchFamily="34" charset="0"/>
              <a:cs typeface="Arial" panose="020B0604020202020204" pitchFamily="34" charset="0"/>
            </a:rPr>
            <a:t>The default ratio is </a:t>
          </a:r>
          <a:r>
            <a:rPr lang="en-US" sz="1000" b="1" baseline="0">
              <a:latin typeface="Arial" panose="020B0604020202020204" pitchFamily="34" charset="0"/>
              <a:cs typeface="Arial" panose="020B0604020202020204" pitchFamily="34" charset="0"/>
            </a:rPr>
            <a:t>8:1 for concurrent audio calls, and 48:1 for voicemail calls </a:t>
          </a:r>
          <a:r>
            <a:rPr lang="en-US" sz="1000" b="0" baseline="0">
              <a:latin typeface="Arial" panose="020B0604020202020204" pitchFamily="34" charset="0"/>
              <a:cs typeface="Arial" panose="020B0604020202020204" pitchFamily="34" charset="0"/>
            </a:rPr>
            <a:t>as these are the NGTS recommended ratios for </a:t>
          </a:r>
          <a:r>
            <a:rPr lang="en-US" sz="1000" b="0" i="1" baseline="0">
              <a:latin typeface="Arial" panose="020B0604020202020204" pitchFamily="34" charset="0"/>
              <a:cs typeface="Arial" panose="020B0604020202020204" pitchFamily="34" charset="0"/>
            </a:rPr>
            <a:t>non-contact center </a:t>
          </a:r>
          <a:r>
            <a:rPr lang="en-US" sz="1000" b="0" baseline="0">
              <a:latin typeface="Arial" panose="020B0604020202020204" pitchFamily="34" charset="0"/>
              <a:cs typeface="Arial" panose="020B0604020202020204" pitchFamily="34" charset="0"/>
            </a:rPr>
            <a:t>environment.</a:t>
          </a:r>
        </a:p>
        <a:p>
          <a:endParaRPr lang="en-US" sz="1000" b="0" baseline="0">
            <a:latin typeface="Arial" panose="020B0604020202020204" pitchFamily="34" charset="0"/>
            <a:cs typeface="Arial" panose="020B0604020202020204" pitchFamily="34" charset="0"/>
          </a:endParaRPr>
        </a:p>
        <a:p>
          <a:r>
            <a:rPr lang="en-US" sz="1000" b="0">
              <a:latin typeface="Arial" panose="020B0604020202020204" pitchFamily="34" charset="0"/>
              <a:cs typeface="Arial" panose="020B0604020202020204" pitchFamily="34" charset="0"/>
            </a:rPr>
            <a:t>The </a:t>
          </a:r>
          <a:r>
            <a:rPr lang="en-US" sz="1000" b="1">
              <a:latin typeface="Arial" panose="020B0604020202020204" pitchFamily="34" charset="0"/>
              <a:cs typeface="Arial" panose="020B0604020202020204" pitchFamily="34" charset="0"/>
            </a:rPr>
            <a:t>Required</a:t>
          </a:r>
          <a:r>
            <a:rPr lang="en-US" sz="1000" b="1" baseline="0">
              <a:latin typeface="Arial" panose="020B0604020202020204" pitchFamily="34" charset="0"/>
              <a:cs typeface="Arial" panose="020B0604020202020204" pitchFamily="34" charset="0"/>
            </a:rPr>
            <a:t> Bandwidth</a:t>
          </a:r>
          <a:r>
            <a:rPr lang="en-US" sz="1000" b="0" baseline="0">
              <a:latin typeface="Arial" panose="020B0604020202020204" pitchFamily="34" charset="0"/>
              <a:cs typeface="Arial" panose="020B0604020202020204" pitchFamily="34" charset="0"/>
            </a:rPr>
            <a:t> field then indicates the additional bandwidth required for that site.  </a:t>
          </a:r>
          <a:r>
            <a:rPr lang="en-US" sz="1000" b="0" baseline="0">
              <a:solidFill>
                <a:schemeClr val="dk1"/>
              </a:solidFill>
              <a:latin typeface="Arial" panose="020B0604020202020204" pitchFamily="34" charset="0"/>
              <a:ea typeface="+mn-ea"/>
              <a:cs typeface="Arial" panose="020B0604020202020204" pitchFamily="34" charset="0"/>
            </a:rPr>
            <a:t>This calculation will be required per site for the agency.  The Required Bandwidth is in addition to the existing bandwidth required at the site for their current data bandwidth requirements.</a:t>
          </a:r>
          <a:endParaRPr lang="en-US" sz="1000" b="1">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john.doe@state.ohio.us"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ncidentsNGTS@cbts.com?subject=TAW%20Question"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cbtsecurity@cbts.com" TargetMode="External"/><Relationship Id="rId1" Type="http://schemas.openxmlformats.org/officeDocument/2006/relationships/hyperlink" Target="https://tools.usps.com/zip-code-lookup.htm?byaddres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mailto:Jane.smith@companyABC.com"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Jane.Smith@agency.com" TargetMode="External"/><Relationship Id="rId1" Type="http://schemas.openxmlformats.org/officeDocument/2006/relationships/hyperlink" Target="mailto:John.Doe@agency.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16145551234@state.oh.u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205"/>
  <sheetViews>
    <sheetView topLeftCell="G1" workbookViewId="0">
      <selection activeCell="H8" sqref="H8"/>
    </sheetView>
  </sheetViews>
  <sheetFormatPr defaultRowHeight="12.75" x14ac:dyDescent="0.2"/>
  <cols>
    <col min="1" max="1" width="14.5703125" style="12" bestFit="1" customWidth="1"/>
    <col min="2" max="2" width="9.140625" style="12"/>
    <col min="3" max="3" width="29" style="12" bestFit="1" customWidth="1"/>
    <col min="4" max="4" width="9.140625" style="12"/>
    <col min="5" max="5" width="54.42578125" style="12" customWidth="1"/>
    <col min="6" max="6" width="53.7109375" style="12" customWidth="1"/>
    <col min="7" max="7" width="73.42578125" style="12" customWidth="1"/>
    <col min="8" max="8" width="19.28515625" style="12" customWidth="1"/>
    <col min="9" max="9" width="15" style="12" customWidth="1"/>
    <col min="10" max="10" width="18.7109375" style="12" bestFit="1" customWidth="1"/>
    <col min="11" max="11" width="10.28515625" style="16" bestFit="1" customWidth="1"/>
    <col min="12" max="12" width="9.140625" style="12"/>
    <col min="13" max="13" width="11.85546875" style="12" bestFit="1" customWidth="1"/>
    <col min="14" max="27" width="9.140625" style="12"/>
    <col min="28" max="28" width="25.42578125" style="12" customWidth="1"/>
    <col min="29" max="16384" width="9.140625" style="12"/>
  </cols>
  <sheetData>
    <row r="1" spans="1:28" x14ac:dyDescent="0.2">
      <c r="A1" s="18" t="s">
        <v>23</v>
      </c>
      <c r="C1" s="17" t="s">
        <v>109</v>
      </c>
      <c r="E1" s="18" t="s">
        <v>138</v>
      </c>
      <c r="F1" s="17" t="s">
        <v>492</v>
      </c>
      <c r="G1" s="17" t="s">
        <v>494</v>
      </c>
      <c r="H1" s="17" t="s">
        <v>357</v>
      </c>
      <c r="I1" s="17"/>
      <c r="J1" s="17" t="s">
        <v>286</v>
      </c>
      <c r="K1" s="18" t="s">
        <v>307</v>
      </c>
      <c r="AB1" s="17"/>
    </row>
    <row r="2" spans="1:28" ht="15" x14ac:dyDescent="0.25">
      <c r="A2" s="12" t="s">
        <v>25</v>
      </c>
      <c r="C2" s="12" t="s">
        <v>110</v>
      </c>
      <c r="E2" s="12" t="s">
        <v>135</v>
      </c>
      <c r="F2" s="12" t="s">
        <v>284</v>
      </c>
      <c r="G2" t="s">
        <v>486</v>
      </c>
      <c r="H2" s="12">
        <v>6</v>
      </c>
      <c r="J2" s="12" t="s">
        <v>218</v>
      </c>
      <c r="K2" s="16">
        <v>3</v>
      </c>
    </row>
    <row r="3" spans="1:28" ht="15" x14ac:dyDescent="0.25">
      <c r="A3" s="12" t="s">
        <v>26</v>
      </c>
      <c r="C3" s="12" t="s">
        <v>132</v>
      </c>
      <c r="E3" s="12" t="s">
        <v>136</v>
      </c>
      <c r="F3" s="12" t="s">
        <v>246</v>
      </c>
      <c r="G3" t="s">
        <v>247</v>
      </c>
      <c r="J3" s="12" t="s">
        <v>219</v>
      </c>
      <c r="K3" s="16">
        <v>3</v>
      </c>
    </row>
    <row r="4" spans="1:28" ht="15" x14ac:dyDescent="0.25">
      <c r="A4" s="12" t="s">
        <v>27</v>
      </c>
      <c r="C4" s="12" t="s">
        <v>133</v>
      </c>
      <c r="E4" s="12" t="s">
        <v>137</v>
      </c>
      <c r="F4" s="12" t="s">
        <v>245</v>
      </c>
      <c r="G4" t="s">
        <v>242</v>
      </c>
      <c r="J4" s="12" t="s">
        <v>306</v>
      </c>
      <c r="K4" s="16">
        <v>2</v>
      </c>
    </row>
    <row r="5" spans="1:28" ht="15" x14ac:dyDescent="0.25">
      <c r="C5" s="12" t="s">
        <v>134</v>
      </c>
      <c r="E5" s="12" t="s">
        <v>111</v>
      </c>
      <c r="F5" s="12" t="s">
        <v>244</v>
      </c>
      <c r="G5" t="s">
        <v>451</v>
      </c>
      <c r="J5" s="12" t="s">
        <v>201</v>
      </c>
      <c r="K5" s="16">
        <v>3</v>
      </c>
    </row>
    <row r="6" spans="1:28" ht="15" x14ac:dyDescent="0.25">
      <c r="F6" s="12" t="s">
        <v>243</v>
      </c>
      <c r="G6" t="s">
        <v>241</v>
      </c>
      <c r="J6" s="12" t="s">
        <v>214</v>
      </c>
      <c r="K6" s="16">
        <v>3</v>
      </c>
    </row>
    <row r="7" spans="1:28" ht="15" x14ac:dyDescent="0.25">
      <c r="A7" s="17" t="s">
        <v>319</v>
      </c>
      <c r="E7" s="17" t="s">
        <v>290</v>
      </c>
      <c r="F7" s="12" t="s">
        <v>239</v>
      </c>
      <c r="G7" t="s">
        <v>240</v>
      </c>
      <c r="J7" s="12" t="s">
        <v>215</v>
      </c>
      <c r="K7" s="16">
        <v>2</v>
      </c>
    </row>
    <row r="8" spans="1:28" ht="15" x14ac:dyDescent="0.25">
      <c r="A8" s="12" t="s">
        <v>317</v>
      </c>
      <c r="E8" s="8" t="s">
        <v>292</v>
      </c>
      <c r="F8" s="12" t="s">
        <v>237</v>
      </c>
      <c r="G8" t="s">
        <v>491</v>
      </c>
    </row>
    <row r="9" spans="1:28" ht="15" x14ac:dyDescent="0.25">
      <c r="A9" s="12" t="s">
        <v>318</v>
      </c>
      <c r="E9" s="9" t="s">
        <v>293</v>
      </c>
      <c r="F9" s="12" t="s">
        <v>236</v>
      </c>
      <c r="G9" t="s">
        <v>238</v>
      </c>
      <c r="J9" s="17" t="s">
        <v>358</v>
      </c>
      <c r="K9" s="18" t="s">
        <v>359</v>
      </c>
      <c r="L9" s="18" t="s">
        <v>497</v>
      </c>
      <c r="M9" s="18" t="s">
        <v>200</v>
      </c>
    </row>
    <row r="10" spans="1:28" ht="15" x14ac:dyDescent="0.25">
      <c r="A10" s="12" t="s">
        <v>12</v>
      </c>
      <c r="E10" s="8" t="s">
        <v>294</v>
      </c>
      <c r="F10" s="12" t="s">
        <v>235</v>
      </c>
      <c r="G10" t="s">
        <v>450</v>
      </c>
      <c r="J10" s="12" t="s">
        <v>495</v>
      </c>
      <c r="K10" s="16">
        <v>18</v>
      </c>
      <c r="L10" s="16"/>
      <c r="M10" s="16">
        <v>9971</v>
      </c>
      <c r="N10" s="12">
        <v>9951</v>
      </c>
      <c r="O10" s="12">
        <v>8961</v>
      </c>
    </row>
    <row r="11" spans="1:28" ht="15" x14ac:dyDescent="0.25">
      <c r="A11" s="12" t="s">
        <v>315</v>
      </c>
      <c r="E11" s="8" t="s">
        <v>295</v>
      </c>
      <c r="F11" s="12" t="s">
        <v>234</v>
      </c>
      <c r="G11" t="s">
        <v>449</v>
      </c>
      <c r="J11" s="17" t="s">
        <v>496</v>
      </c>
      <c r="L11" s="16"/>
      <c r="M11" s="16">
        <v>8851</v>
      </c>
      <c r="N11" s="12">
        <v>8861</v>
      </c>
      <c r="O11" s="12">
        <v>8865</v>
      </c>
    </row>
    <row r="12" spans="1:28" ht="15" x14ac:dyDescent="0.25">
      <c r="A12" s="12" t="s">
        <v>316</v>
      </c>
      <c r="E12" s="8" t="s">
        <v>296</v>
      </c>
      <c r="F12" s="12" t="s">
        <v>233</v>
      </c>
      <c r="G12" t="s">
        <v>223</v>
      </c>
      <c r="M12" s="16"/>
    </row>
    <row r="13" spans="1:28" ht="15" x14ac:dyDescent="0.25">
      <c r="A13" s="12" t="s">
        <v>314</v>
      </c>
      <c r="E13" s="8" t="s">
        <v>297</v>
      </c>
      <c r="F13" s="12" t="s">
        <v>232</v>
      </c>
      <c r="G13" t="s">
        <v>457</v>
      </c>
      <c r="L13" s="16"/>
      <c r="M13" s="16"/>
    </row>
    <row r="14" spans="1:28" ht="15" x14ac:dyDescent="0.25">
      <c r="F14" s="12" t="s">
        <v>231</v>
      </c>
      <c r="G14" t="s">
        <v>448</v>
      </c>
    </row>
    <row r="15" spans="1:28" ht="15" x14ac:dyDescent="0.25">
      <c r="C15" s="113" t="s">
        <v>372</v>
      </c>
      <c r="E15" s="17" t="s">
        <v>308</v>
      </c>
      <c r="F15" s="12" t="s">
        <v>230</v>
      </c>
      <c r="G15" t="s">
        <v>448</v>
      </c>
    </row>
    <row r="16" spans="1:28" ht="15" x14ac:dyDescent="0.25">
      <c r="C16" s="114" t="s">
        <v>373</v>
      </c>
      <c r="E16" s="12" t="s">
        <v>309</v>
      </c>
      <c r="F16" s="12" t="s">
        <v>229</v>
      </c>
      <c r="G16" t="s">
        <v>222</v>
      </c>
    </row>
    <row r="17" spans="3:12" ht="15" x14ac:dyDescent="0.25">
      <c r="C17" s="114" t="s">
        <v>374</v>
      </c>
      <c r="E17" s="12" t="s">
        <v>311</v>
      </c>
      <c r="F17" s="12" t="s">
        <v>228</v>
      </c>
      <c r="G17" t="s">
        <v>221</v>
      </c>
      <c r="J17" s="203"/>
      <c r="L17" s="16"/>
    </row>
    <row r="18" spans="3:12" ht="15" x14ac:dyDescent="0.25">
      <c r="C18" s="114" t="s">
        <v>375</v>
      </c>
      <c r="E18" s="12" t="s">
        <v>312</v>
      </c>
      <c r="F18" s="12" t="s">
        <v>227</v>
      </c>
      <c r="G18" t="s">
        <v>306</v>
      </c>
    </row>
    <row r="19" spans="3:12" ht="15" x14ac:dyDescent="0.25">
      <c r="C19" s="114" t="s">
        <v>376</v>
      </c>
      <c r="E19" s="12" t="s">
        <v>310</v>
      </c>
      <c r="F19" s="12" t="s">
        <v>226</v>
      </c>
      <c r="G19" t="s">
        <v>306</v>
      </c>
      <c r="H19" s="12" t="s">
        <v>425</v>
      </c>
    </row>
    <row r="20" spans="3:12" ht="15" x14ac:dyDescent="0.25">
      <c r="C20" s="114" t="s">
        <v>377</v>
      </c>
      <c r="E20" s="12" t="s">
        <v>365</v>
      </c>
      <c r="F20" s="12" t="s">
        <v>225</v>
      </c>
      <c r="G20" t="s">
        <v>219</v>
      </c>
      <c r="H20" s="12" t="s">
        <v>425</v>
      </c>
    </row>
    <row r="21" spans="3:12" ht="15" x14ac:dyDescent="0.25">
      <c r="C21" s="114" t="s">
        <v>378</v>
      </c>
      <c r="E21" s="12" t="s">
        <v>336</v>
      </c>
      <c r="F21" s="12" t="s">
        <v>224</v>
      </c>
      <c r="G21" t="s">
        <v>218</v>
      </c>
    </row>
    <row r="22" spans="3:12" ht="15" x14ac:dyDescent="0.25">
      <c r="C22" s="114" t="s">
        <v>379</v>
      </c>
      <c r="E22" s="12" t="s">
        <v>313</v>
      </c>
      <c r="F22" s="12" t="s">
        <v>220</v>
      </c>
      <c r="G22" t="s">
        <v>261</v>
      </c>
    </row>
    <row r="23" spans="3:12" ht="15" x14ac:dyDescent="0.25">
      <c r="C23" s="114" t="s">
        <v>380</v>
      </c>
      <c r="F23" s="12" t="s">
        <v>217</v>
      </c>
      <c r="G23" t="s">
        <v>285</v>
      </c>
    </row>
    <row r="24" spans="3:12" ht="15" x14ac:dyDescent="0.25">
      <c r="C24" s="114" t="s">
        <v>381</v>
      </c>
      <c r="F24" s="12" t="s">
        <v>216</v>
      </c>
      <c r="G24" t="s">
        <v>473</v>
      </c>
    </row>
    <row r="25" spans="3:12" ht="15" x14ac:dyDescent="0.25">
      <c r="C25" s="114" t="s">
        <v>382</v>
      </c>
      <c r="E25" s="16"/>
      <c r="F25" s="12" t="s">
        <v>215</v>
      </c>
      <c r="G25" t="s">
        <v>493</v>
      </c>
    </row>
    <row r="26" spans="3:12" ht="15" x14ac:dyDescent="0.25">
      <c r="C26" s="114" t="s">
        <v>383</v>
      </c>
      <c r="E26" s="16"/>
      <c r="F26" s="12" t="s">
        <v>214</v>
      </c>
      <c r="G26" t="s">
        <v>482</v>
      </c>
    </row>
    <row r="27" spans="3:12" ht="15" x14ac:dyDescent="0.25">
      <c r="E27" s="16"/>
      <c r="F27" s="12" t="s">
        <v>201</v>
      </c>
      <c r="G27" t="s">
        <v>483</v>
      </c>
    </row>
    <row r="28" spans="3:12" ht="15" x14ac:dyDescent="0.25">
      <c r="E28" s="16"/>
      <c r="F28" s="12" t="s">
        <v>255</v>
      </c>
      <c r="G28" t="s">
        <v>459</v>
      </c>
    </row>
    <row r="29" spans="3:12" ht="15" x14ac:dyDescent="0.25">
      <c r="E29" s="16"/>
      <c r="F29" s="12" t="s">
        <v>256</v>
      </c>
      <c r="G29" t="s">
        <v>458</v>
      </c>
    </row>
    <row r="30" spans="3:12" ht="15" x14ac:dyDescent="0.25">
      <c r="E30" s="16"/>
      <c r="F30" s="12" t="s">
        <v>257</v>
      </c>
      <c r="G30" t="s">
        <v>453</v>
      </c>
    </row>
    <row r="31" spans="3:12" ht="15" x14ac:dyDescent="0.25">
      <c r="E31" s="16"/>
      <c r="F31" s="12" t="s">
        <v>258</v>
      </c>
      <c r="G31" t="s">
        <v>454</v>
      </c>
    </row>
    <row r="32" spans="3:12" ht="15" x14ac:dyDescent="0.25">
      <c r="E32" s="16"/>
      <c r="F32" s="12" t="s">
        <v>259</v>
      </c>
      <c r="G32" t="s">
        <v>455</v>
      </c>
    </row>
    <row r="33" spans="5:7" ht="15" x14ac:dyDescent="0.25">
      <c r="E33" s="16"/>
      <c r="F33" s="12" t="s">
        <v>260</v>
      </c>
      <c r="G33" t="s">
        <v>468</v>
      </c>
    </row>
    <row r="34" spans="5:7" ht="15" x14ac:dyDescent="0.25">
      <c r="E34" s="16"/>
      <c r="F34" s="12" t="s">
        <v>262</v>
      </c>
      <c r="G34" t="s">
        <v>467</v>
      </c>
    </row>
    <row r="35" spans="5:7" ht="15" x14ac:dyDescent="0.25">
      <c r="E35" s="16"/>
      <c r="F35" s="12" t="s">
        <v>263</v>
      </c>
      <c r="G35" t="s">
        <v>466</v>
      </c>
    </row>
    <row r="36" spans="5:7" ht="15" x14ac:dyDescent="0.25">
      <c r="E36" s="16"/>
      <c r="F36" s="12" t="s">
        <v>264</v>
      </c>
      <c r="G36" t="s">
        <v>465</v>
      </c>
    </row>
    <row r="37" spans="5:7" ht="15" x14ac:dyDescent="0.25">
      <c r="E37" s="16"/>
      <c r="F37" s="12" t="s">
        <v>265</v>
      </c>
      <c r="G37" t="s">
        <v>462</v>
      </c>
    </row>
    <row r="38" spans="5:7" ht="15" x14ac:dyDescent="0.25">
      <c r="E38" s="16"/>
      <c r="F38" s="12" t="s">
        <v>266</v>
      </c>
      <c r="G38" t="s">
        <v>463</v>
      </c>
    </row>
    <row r="39" spans="5:7" ht="15" x14ac:dyDescent="0.25">
      <c r="E39" s="16"/>
      <c r="F39" s="12" t="s">
        <v>267</v>
      </c>
      <c r="G39" t="s">
        <v>464</v>
      </c>
    </row>
    <row r="40" spans="5:7" ht="15" x14ac:dyDescent="0.25">
      <c r="E40" s="16"/>
      <c r="F40" s="12" t="s">
        <v>268</v>
      </c>
      <c r="G40" t="s">
        <v>460</v>
      </c>
    </row>
    <row r="41" spans="5:7" ht="15" x14ac:dyDescent="0.25">
      <c r="F41" s="12" t="s">
        <v>269</v>
      </c>
      <c r="G41" t="s">
        <v>461</v>
      </c>
    </row>
    <row r="42" spans="5:7" ht="15" x14ac:dyDescent="0.25">
      <c r="F42" s="12" t="s">
        <v>270</v>
      </c>
      <c r="G42" t="s">
        <v>475</v>
      </c>
    </row>
    <row r="43" spans="5:7" ht="15" x14ac:dyDescent="0.25">
      <c r="F43" s="12" t="s">
        <v>272</v>
      </c>
      <c r="G43" t="s">
        <v>474</v>
      </c>
    </row>
    <row r="44" spans="5:7" ht="15" x14ac:dyDescent="0.25">
      <c r="F44" s="12" t="s">
        <v>271</v>
      </c>
      <c r="G44" t="s">
        <v>477</v>
      </c>
    </row>
    <row r="45" spans="5:7" ht="15" x14ac:dyDescent="0.25">
      <c r="F45" s="12" t="s">
        <v>273</v>
      </c>
      <c r="G45" t="s">
        <v>476</v>
      </c>
    </row>
    <row r="46" spans="5:7" ht="15" x14ac:dyDescent="0.25">
      <c r="F46" s="12" t="s">
        <v>276</v>
      </c>
      <c r="G46" t="s">
        <v>478</v>
      </c>
    </row>
    <row r="47" spans="5:7" ht="15" x14ac:dyDescent="0.25">
      <c r="F47" s="12" t="s">
        <v>277</v>
      </c>
      <c r="G47" t="s">
        <v>479</v>
      </c>
    </row>
    <row r="48" spans="5:7" ht="15" x14ac:dyDescent="0.25">
      <c r="F48" s="12" t="s">
        <v>278</v>
      </c>
      <c r="G48" t="s">
        <v>471</v>
      </c>
    </row>
    <row r="49" spans="6:7" ht="15" x14ac:dyDescent="0.25">
      <c r="F49" s="12" t="s">
        <v>275</v>
      </c>
      <c r="G49" t="s">
        <v>470</v>
      </c>
    </row>
    <row r="50" spans="6:7" ht="15" x14ac:dyDescent="0.25">
      <c r="F50" s="12" t="s">
        <v>274</v>
      </c>
      <c r="G50" t="s">
        <v>472</v>
      </c>
    </row>
    <row r="51" spans="6:7" ht="15" x14ac:dyDescent="0.25">
      <c r="F51" s="12" t="s">
        <v>282</v>
      </c>
      <c r="G51" t="s">
        <v>469</v>
      </c>
    </row>
    <row r="52" spans="6:7" ht="15" x14ac:dyDescent="0.25">
      <c r="F52" t="s">
        <v>283</v>
      </c>
      <c r="G52" t="s">
        <v>481</v>
      </c>
    </row>
    <row r="53" spans="6:7" ht="15" x14ac:dyDescent="0.25">
      <c r="F53" s="12" t="s">
        <v>250</v>
      </c>
      <c r="G53" t="s">
        <v>480</v>
      </c>
    </row>
    <row r="54" spans="6:7" ht="15" x14ac:dyDescent="0.25">
      <c r="F54" s="12" t="s">
        <v>251</v>
      </c>
      <c r="G54" t="s">
        <v>456</v>
      </c>
    </row>
    <row r="55" spans="6:7" ht="15" x14ac:dyDescent="0.25">
      <c r="F55" s="12" t="s">
        <v>253</v>
      </c>
      <c r="G55" t="s">
        <v>485</v>
      </c>
    </row>
    <row r="56" spans="6:7" ht="15" x14ac:dyDescent="0.25">
      <c r="F56" s="12" t="s">
        <v>254</v>
      </c>
      <c r="G56" t="s">
        <v>490</v>
      </c>
    </row>
    <row r="57" spans="6:7" ht="15" x14ac:dyDescent="0.25">
      <c r="F57" s="12" t="s">
        <v>280</v>
      </c>
      <c r="G57" t="s">
        <v>487</v>
      </c>
    </row>
    <row r="58" spans="6:7" ht="15" x14ac:dyDescent="0.25">
      <c r="F58" s="12" t="s">
        <v>279</v>
      </c>
      <c r="G58" t="s">
        <v>488</v>
      </c>
    </row>
    <row r="59" spans="6:7" ht="15" x14ac:dyDescent="0.25">
      <c r="F59" s="12" t="s">
        <v>281</v>
      </c>
      <c r="G59" t="s">
        <v>489</v>
      </c>
    </row>
    <row r="60" spans="6:7" ht="15" x14ac:dyDescent="0.25">
      <c r="G60" t="s">
        <v>248</v>
      </c>
    </row>
    <row r="61" spans="6:7" ht="15" x14ac:dyDescent="0.25">
      <c r="G61" t="s">
        <v>249</v>
      </c>
    </row>
    <row r="62" spans="6:7" ht="15" x14ac:dyDescent="0.25">
      <c r="G62" t="s">
        <v>252</v>
      </c>
    </row>
    <row r="63" spans="6:7" ht="15" x14ac:dyDescent="0.25">
      <c r="G63" t="s">
        <v>484</v>
      </c>
    </row>
    <row r="114" spans="7:7" ht="15" x14ac:dyDescent="0.25">
      <c r="G114"/>
    </row>
    <row r="200" spans="1:27" ht="13.5" thickBot="1" x14ac:dyDescent="0.25"/>
    <row r="201" spans="1:27" s="14" customFormat="1" ht="30.75" customHeight="1" thickTop="1" thickBot="1" x14ac:dyDescent="0.3">
      <c r="A201" s="12"/>
      <c r="B201" s="13" t="s">
        <v>322</v>
      </c>
      <c r="C201" s="13" t="s">
        <v>322</v>
      </c>
      <c r="D201" s="13" t="s">
        <v>322</v>
      </c>
      <c r="E201" s="12"/>
      <c r="F201" s="12"/>
      <c r="G201" s="12"/>
      <c r="H201" s="13" t="s">
        <v>322</v>
      </c>
      <c r="I201" s="13"/>
      <c r="J201" s="12"/>
      <c r="K201" s="16"/>
      <c r="L201" s="13" t="s">
        <v>322</v>
      </c>
      <c r="M201" s="13" t="s">
        <v>322</v>
      </c>
      <c r="N201" s="13" t="s">
        <v>322</v>
      </c>
      <c r="O201" s="13" t="s">
        <v>322</v>
      </c>
      <c r="P201" s="13" t="s">
        <v>322</v>
      </c>
      <c r="Q201" s="13" t="s">
        <v>322</v>
      </c>
      <c r="R201" s="13" t="s">
        <v>322</v>
      </c>
      <c r="S201" s="13" t="s">
        <v>322</v>
      </c>
      <c r="T201" s="13" t="s">
        <v>322</v>
      </c>
      <c r="U201" s="13" t="s">
        <v>322</v>
      </c>
      <c r="V201" s="13" t="s">
        <v>322</v>
      </c>
      <c r="W201" s="13" t="s">
        <v>322</v>
      </c>
      <c r="X201" s="13" t="s">
        <v>322</v>
      </c>
      <c r="Y201" s="13" t="s">
        <v>322</v>
      </c>
      <c r="Z201" s="13" t="s">
        <v>322</v>
      </c>
      <c r="AA201" s="13" t="s">
        <v>322</v>
      </c>
    </row>
    <row r="202" spans="1:27" ht="31.5" thickTop="1" thickBot="1" x14ac:dyDescent="0.3">
      <c r="A202" s="13" t="s">
        <v>322</v>
      </c>
      <c r="J202" s="13" t="s">
        <v>322</v>
      </c>
      <c r="K202" s="13" t="s">
        <v>322</v>
      </c>
    </row>
    <row r="203" spans="1:27" ht="16.5" thickTop="1" thickBot="1" x14ac:dyDescent="0.3">
      <c r="E203" s="13" t="s">
        <v>322</v>
      </c>
      <c r="G203" s="13" t="s">
        <v>322</v>
      </c>
    </row>
    <row r="204" spans="1:27" ht="16.5" thickTop="1" thickBot="1" x14ac:dyDescent="0.3">
      <c r="F204" s="13" t="s">
        <v>322</v>
      </c>
    </row>
    <row r="205" spans="1:27" ht="13.5" thickTop="1" x14ac:dyDescent="0.2"/>
  </sheetData>
  <sortState ref="F2:F105">
    <sortCondition ref="F105"/>
  </sortState>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Z52"/>
  <sheetViews>
    <sheetView zoomScale="115" zoomScaleNormal="115" workbookViewId="0">
      <selection activeCell="B2" sqref="B2"/>
    </sheetView>
  </sheetViews>
  <sheetFormatPr defaultRowHeight="12.75" x14ac:dyDescent="0.2"/>
  <cols>
    <col min="1" max="1" width="32.85546875" style="25" bestFit="1" customWidth="1"/>
    <col min="2" max="6" width="30.7109375" style="66" customWidth="1"/>
    <col min="7" max="7" width="7.28515625" style="70" bestFit="1" customWidth="1"/>
    <col min="8" max="8" width="12.85546875" style="70" bestFit="1" customWidth="1"/>
    <col min="9" max="9" width="16.5703125" style="70" bestFit="1" customWidth="1"/>
    <col min="10" max="10" width="24.5703125" style="70" bestFit="1" customWidth="1"/>
    <col min="11" max="11" width="17.5703125" style="70" customWidth="1"/>
    <col min="12" max="12" width="13.85546875" style="70" bestFit="1" customWidth="1"/>
    <col min="13" max="13" width="20.42578125" style="70" bestFit="1" customWidth="1"/>
    <col min="14" max="14" width="6" style="70" bestFit="1" customWidth="1"/>
    <col min="15" max="16384" width="9.140625" style="70"/>
  </cols>
  <sheetData>
    <row r="1" spans="1:8" ht="13.5" thickBot="1" x14ac:dyDescent="0.25">
      <c r="A1" s="207" t="s">
        <v>33</v>
      </c>
      <c r="B1" s="131" t="s">
        <v>34</v>
      </c>
      <c r="C1" s="131" t="s">
        <v>35</v>
      </c>
      <c r="D1" s="131" t="s">
        <v>36</v>
      </c>
      <c r="E1" s="132" t="s">
        <v>77</v>
      </c>
      <c r="F1" s="132" t="s">
        <v>328</v>
      </c>
    </row>
    <row r="2" spans="1:8" x14ac:dyDescent="0.2">
      <c r="A2" s="133" t="s">
        <v>37</v>
      </c>
      <c r="B2" s="111"/>
      <c r="C2" s="111"/>
      <c r="D2" s="111"/>
      <c r="E2" s="111"/>
      <c r="F2" s="111"/>
    </row>
    <row r="3" spans="1:8" x14ac:dyDescent="0.2">
      <c r="A3" s="134" t="s">
        <v>38</v>
      </c>
      <c r="B3" s="71" t="s">
        <v>82</v>
      </c>
      <c r="C3" s="71" t="s">
        <v>81</v>
      </c>
      <c r="D3" s="71" t="s">
        <v>78</v>
      </c>
      <c r="E3" s="71" t="s">
        <v>79</v>
      </c>
      <c r="F3" s="71" t="s">
        <v>79</v>
      </c>
    </row>
    <row r="4" spans="1:8" ht="13.5" thickBot="1" x14ac:dyDescent="0.25">
      <c r="A4" s="134" t="s">
        <v>39</v>
      </c>
      <c r="B4" s="71" t="s">
        <v>75</v>
      </c>
      <c r="C4" s="71" t="s">
        <v>40</v>
      </c>
      <c r="D4" s="71" t="s">
        <v>73</v>
      </c>
      <c r="E4" s="71" t="s">
        <v>40</v>
      </c>
      <c r="F4" s="71" t="s">
        <v>40</v>
      </c>
    </row>
    <row r="5" spans="1:8" x14ac:dyDescent="0.2">
      <c r="A5" s="133" t="s">
        <v>41</v>
      </c>
      <c r="B5" s="111" t="s">
        <v>42</v>
      </c>
      <c r="C5" s="111" t="s">
        <v>42</v>
      </c>
      <c r="D5" s="111" t="s">
        <v>42</v>
      </c>
      <c r="E5" s="111" t="s">
        <v>42</v>
      </c>
      <c r="F5" s="111" t="s">
        <v>42</v>
      </c>
    </row>
    <row r="6" spans="1:8" ht="25.5" x14ac:dyDescent="0.2">
      <c r="A6" s="134" t="s">
        <v>43</v>
      </c>
      <c r="B6" s="112" t="s">
        <v>511</v>
      </c>
      <c r="C6" s="112" t="s">
        <v>511</v>
      </c>
      <c r="D6" s="112" t="s">
        <v>511</v>
      </c>
      <c r="E6" s="112" t="s">
        <v>511</v>
      </c>
      <c r="F6" s="112" t="s">
        <v>511</v>
      </c>
      <c r="H6" s="70" t="s">
        <v>517</v>
      </c>
    </row>
    <row r="7" spans="1:8" x14ac:dyDescent="0.2">
      <c r="A7" s="134" t="s">
        <v>44</v>
      </c>
      <c r="B7" s="112" t="s">
        <v>49</v>
      </c>
      <c r="C7" s="112" t="s">
        <v>45</v>
      </c>
      <c r="D7" s="112" t="s">
        <v>45</v>
      </c>
      <c r="E7" s="112" t="s">
        <v>45</v>
      </c>
      <c r="F7" s="112" t="s">
        <v>45</v>
      </c>
    </row>
    <row r="8" spans="1:8" x14ac:dyDescent="0.2">
      <c r="A8" s="134" t="s">
        <v>46</v>
      </c>
      <c r="B8" s="112" t="s">
        <v>49</v>
      </c>
      <c r="C8" s="112" t="s">
        <v>74</v>
      </c>
      <c r="D8" s="112" t="s">
        <v>510</v>
      </c>
      <c r="E8" s="112" t="s">
        <v>49</v>
      </c>
      <c r="F8" s="112" t="s">
        <v>49</v>
      </c>
    </row>
    <row r="9" spans="1:8" x14ac:dyDescent="0.2">
      <c r="A9" s="134" t="s">
        <v>47</v>
      </c>
      <c r="B9" s="112" t="s">
        <v>49</v>
      </c>
      <c r="C9" s="112" t="s">
        <v>515</v>
      </c>
      <c r="D9" s="112" t="s">
        <v>510</v>
      </c>
      <c r="E9" s="112" t="s">
        <v>49</v>
      </c>
      <c r="F9" s="112" t="s">
        <v>49</v>
      </c>
    </row>
    <row r="10" spans="1:8" x14ac:dyDescent="0.2">
      <c r="A10" s="134" t="s">
        <v>48</v>
      </c>
      <c r="B10" s="112" t="s">
        <v>49</v>
      </c>
      <c r="C10" s="112" t="s">
        <v>514</v>
      </c>
      <c r="D10" s="112" t="s">
        <v>49</v>
      </c>
      <c r="E10" s="112" t="s">
        <v>49</v>
      </c>
      <c r="F10" s="112" t="s">
        <v>49</v>
      </c>
    </row>
    <row r="11" spans="1:8" x14ac:dyDescent="0.2">
      <c r="A11" s="134" t="s">
        <v>50</v>
      </c>
      <c r="B11" s="112" t="s">
        <v>49</v>
      </c>
      <c r="C11" s="112" t="s">
        <v>512</v>
      </c>
      <c r="D11" s="112" t="s">
        <v>49</v>
      </c>
      <c r="E11" s="112" t="s">
        <v>49</v>
      </c>
      <c r="F11" s="112" t="s">
        <v>49</v>
      </c>
    </row>
    <row r="12" spans="1:8" x14ac:dyDescent="0.2">
      <c r="A12" s="134" t="s">
        <v>51</v>
      </c>
      <c r="B12" s="112" t="s">
        <v>49</v>
      </c>
      <c r="C12" s="112" t="s">
        <v>76</v>
      </c>
      <c r="D12" s="112" t="s">
        <v>49</v>
      </c>
      <c r="E12" s="112" t="s">
        <v>49</v>
      </c>
      <c r="F12" s="112" t="s">
        <v>49</v>
      </c>
    </row>
    <row r="13" spans="1:8" x14ac:dyDescent="0.2">
      <c r="A13" s="134" t="s">
        <v>52</v>
      </c>
      <c r="B13" s="112" t="s">
        <v>49</v>
      </c>
      <c r="C13" s="112" t="s">
        <v>513</v>
      </c>
      <c r="D13" s="112" t="s">
        <v>49</v>
      </c>
      <c r="E13" s="112" t="s">
        <v>49</v>
      </c>
      <c r="F13" s="112" t="s">
        <v>49</v>
      </c>
    </row>
    <row r="14" spans="1:8" x14ac:dyDescent="0.2">
      <c r="A14" s="134" t="s">
        <v>53</v>
      </c>
      <c r="B14" s="112" t="s">
        <v>49</v>
      </c>
      <c r="C14" s="112" t="s">
        <v>45</v>
      </c>
      <c r="D14" s="112" t="s">
        <v>49</v>
      </c>
      <c r="E14" s="112" t="s">
        <v>49</v>
      </c>
      <c r="F14" s="112" t="s">
        <v>49</v>
      </c>
    </row>
    <row r="15" spans="1:8" x14ac:dyDescent="0.2">
      <c r="A15" s="134" t="s">
        <v>54</v>
      </c>
      <c r="B15" s="112" t="s">
        <v>49</v>
      </c>
      <c r="C15" s="112" t="s">
        <v>49</v>
      </c>
      <c r="D15" s="112" t="s">
        <v>49</v>
      </c>
      <c r="E15" s="112" t="s">
        <v>49</v>
      </c>
      <c r="F15" s="112" t="s">
        <v>49</v>
      </c>
    </row>
    <row r="16" spans="1:8" ht="13.5" thickBot="1" x14ac:dyDescent="0.25">
      <c r="A16" s="135" t="s">
        <v>55</v>
      </c>
      <c r="B16" s="72" t="s">
        <v>49</v>
      </c>
      <c r="C16" s="72" t="s">
        <v>49</v>
      </c>
      <c r="D16" s="72" t="s">
        <v>49</v>
      </c>
      <c r="E16" s="72" t="s">
        <v>49</v>
      </c>
      <c r="F16" s="72" t="s">
        <v>49</v>
      </c>
    </row>
    <row r="17" spans="1:6" x14ac:dyDescent="0.2">
      <c r="A17" s="136" t="s">
        <v>56</v>
      </c>
      <c r="B17" s="111">
        <v>2</v>
      </c>
      <c r="C17" s="111">
        <v>2</v>
      </c>
      <c r="D17" s="111">
        <v>2</v>
      </c>
      <c r="E17" s="111">
        <v>2</v>
      </c>
      <c r="F17" s="111">
        <v>2</v>
      </c>
    </row>
    <row r="18" spans="1:6" x14ac:dyDescent="0.2">
      <c r="A18" s="137" t="s">
        <v>57</v>
      </c>
      <c r="B18" s="112">
        <v>0.5</v>
      </c>
      <c r="C18" s="112" t="s">
        <v>58</v>
      </c>
      <c r="D18" s="112" t="s">
        <v>58</v>
      </c>
      <c r="E18" s="112" t="s">
        <v>58</v>
      </c>
      <c r="F18" s="112" t="s">
        <v>58</v>
      </c>
    </row>
    <row r="19" spans="1:6" x14ac:dyDescent="0.2">
      <c r="A19" s="137" t="s">
        <v>59</v>
      </c>
      <c r="B19" s="112" t="s">
        <v>60</v>
      </c>
      <c r="C19" s="112" t="s">
        <v>60</v>
      </c>
      <c r="D19" s="112" t="s">
        <v>60</v>
      </c>
      <c r="E19" s="112" t="s">
        <v>60</v>
      </c>
      <c r="F19" s="112" t="s">
        <v>60</v>
      </c>
    </row>
    <row r="20" spans="1:6" ht="13.5" thickBot="1" x14ac:dyDescent="0.25">
      <c r="A20" s="138" t="s">
        <v>61</v>
      </c>
      <c r="B20" s="72" t="s">
        <v>62</v>
      </c>
      <c r="C20" s="72" t="s">
        <v>62</v>
      </c>
      <c r="D20" s="72" t="s">
        <v>62</v>
      </c>
      <c r="E20" s="72" t="s">
        <v>62</v>
      </c>
      <c r="F20" s="72" t="s">
        <v>62</v>
      </c>
    </row>
    <row r="21" spans="1:6" ht="52.5" customHeight="1" x14ac:dyDescent="0.2">
      <c r="A21" s="134" t="s">
        <v>63</v>
      </c>
      <c r="B21" s="325" t="s">
        <v>509</v>
      </c>
      <c r="C21" s="325" t="s">
        <v>508</v>
      </c>
      <c r="D21" s="325" t="s">
        <v>518</v>
      </c>
      <c r="E21" s="325" t="s">
        <v>516</v>
      </c>
      <c r="F21" s="325" t="s">
        <v>516</v>
      </c>
    </row>
    <row r="22" spans="1:6" x14ac:dyDescent="0.2">
      <c r="A22" s="134"/>
      <c r="B22" s="326"/>
      <c r="C22" s="326"/>
      <c r="D22" s="326"/>
      <c r="E22" s="326"/>
      <c r="F22" s="326"/>
    </row>
    <row r="23" spans="1:6" x14ac:dyDescent="0.2">
      <c r="A23" s="134"/>
      <c r="B23" s="326"/>
      <c r="C23" s="141" t="s">
        <v>66</v>
      </c>
      <c r="D23" s="326"/>
      <c r="E23" s="326"/>
      <c r="F23" s="326"/>
    </row>
    <row r="24" spans="1:6" x14ac:dyDescent="0.2">
      <c r="A24" s="134"/>
      <c r="B24" s="326"/>
      <c r="C24" s="141" t="s">
        <v>67</v>
      </c>
      <c r="D24" s="141" t="s">
        <v>66</v>
      </c>
      <c r="E24" s="141"/>
      <c r="F24" s="141"/>
    </row>
    <row r="25" spans="1:6" x14ac:dyDescent="0.2">
      <c r="A25" s="134"/>
      <c r="B25" s="112"/>
      <c r="C25" s="112" t="s">
        <v>68</v>
      </c>
      <c r="D25" s="112" t="s">
        <v>67</v>
      </c>
      <c r="E25" s="112"/>
      <c r="F25" s="112"/>
    </row>
    <row r="26" spans="1:6" x14ac:dyDescent="0.2">
      <c r="A26" s="134"/>
      <c r="B26" s="112"/>
      <c r="C26" s="112" t="s">
        <v>69</v>
      </c>
      <c r="D26" s="112"/>
      <c r="E26" s="112"/>
      <c r="F26" s="112"/>
    </row>
    <row r="27" spans="1:6" x14ac:dyDescent="0.2">
      <c r="A27" s="134"/>
      <c r="B27" s="112"/>
      <c r="C27" s="112" t="s">
        <v>70</v>
      </c>
      <c r="D27" s="112"/>
      <c r="E27" s="112"/>
      <c r="F27" s="112"/>
    </row>
    <row r="28" spans="1:6" x14ac:dyDescent="0.2">
      <c r="A28" s="134"/>
      <c r="B28" s="112"/>
      <c r="C28" s="112" t="s">
        <v>71</v>
      </c>
      <c r="D28" s="112"/>
      <c r="E28" s="112"/>
      <c r="F28" s="112"/>
    </row>
    <row r="29" spans="1:6" x14ac:dyDescent="0.2">
      <c r="A29" s="134"/>
      <c r="B29" s="112"/>
      <c r="C29" s="112" t="s">
        <v>72</v>
      </c>
      <c r="D29" s="112"/>
      <c r="E29" s="112"/>
      <c r="F29" s="112"/>
    </row>
    <row r="30" spans="1:6" x14ac:dyDescent="0.2">
      <c r="A30" s="134"/>
      <c r="B30" s="112"/>
      <c r="C30" s="112" t="s">
        <v>64</v>
      </c>
      <c r="D30" s="112"/>
      <c r="E30" s="112"/>
      <c r="F30" s="112"/>
    </row>
    <row r="31" spans="1:6" x14ac:dyDescent="0.2">
      <c r="A31" s="134"/>
      <c r="B31" s="112"/>
      <c r="C31" s="112"/>
      <c r="D31" s="112"/>
      <c r="E31" s="112"/>
      <c r="F31" s="112"/>
    </row>
    <row r="32" spans="1:6" ht="13.5" thickBot="1" x14ac:dyDescent="0.25">
      <c r="A32" s="135"/>
      <c r="B32" s="72"/>
      <c r="C32" s="72"/>
      <c r="D32" s="72"/>
      <c r="E32" s="72"/>
      <c r="F32" s="72"/>
    </row>
    <row r="33" spans="1:6" s="73" customFormat="1" ht="15" customHeight="1" thickTop="1" thickBot="1" x14ac:dyDescent="0.3">
      <c r="A33" s="139" t="s">
        <v>4</v>
      </c>
      <c r="B33" s="97" t="s">
        <v>83</v>
      </c>
      <c r="C33" s="97" t="s">
        <v>65</v>
      </c>
      <c r="D33" s="97"/>
      <c r="E33" s="97" t="s">
        <v>80</v>
      </c>
      <c r="F33" s="97" t="s">
        <v>80</v>
      </c>
    </row>
    <row r="34" spans="1:6" s="73" customFormat="1" ht="15" customHeight="1" thickTop="1" x14ac:dyDescent="0.25">
      <c r="A34" s="139"/>
      <c r="B34" s="112"/>
      <c r="D34" s="112"/>
      <c r="E34" s="112"/>
      <c r="F34" s="112"/>
    </row>
    <row r="35" spans="1:6" s="73" customFormat="1" ht="15" customHeight="1" x14ac:dyDescent="0.25">
      <c r="A35" s="139"/>
      <c r="B35" s="112"/>
      <c r="C35" s="112"/>
      <c r="D35" s="112"/>
      <c r="E35" s="112"/>
      <c r="F35" s="112"/>
    </row>
    <row r="36" spans="1:6" ht="13.5" thickBot="1" x14ac:dyDescent="0.25">
      <c r="A36" s="140"/>
      <c r="B36" s="74"/>
      <c r="C36" s="74"/>
      <c r="D36" s="74"/>
      <c r="E36" s="75"/>
      <c r="F36" s="75"/>
    </row>
    <row r="50" spans="1:26" ht="13.5" thickBot="1" x14ac:dyDescent="0.25"/>
    <row r="51" spans="1:26" s="76" customFormat="1" ht="30.75" customHeight="1" thickTop="1" thickBot="1" x14ac:dyDescent="0.25">
      <c r="A51" s="95" t="s">
        <v>322</v>
      </c>
      <c r="B51" s="95" t="s">
        <v>322</v>
      </c>
      <c r="C51" s="95" t="s">
        <v>322</v>
      </c>
      <c r="D51" s="95" t="s">
        <v>322</v>
      </c>
      <c r="E51" s="95" t="s">
        <v>322</v>
      </c>
      <c r="F51" s="95" t="s">
        <v>322</v>
      </c>
      <c r="G51" s="95" t="s">
        <v>322</v>
      </c>
      <c r="H51" s="95" t="s">
        <v>322</v>
      </c>
      <c r="I51" s="95" t="s">
        <v>322</v>
      </c>
      <c r="J51" s="95" t="s">
        <v>322</v>
      </c>
      <c r="K51" s="95" t="s">
        <v>322</v>
      </c>
      <c r="L51" s="95" t="s">
        <v>322</v>
      </c>
      <c r="M51" s="95" t="s">
        <v>322</v>
      </c>
      <c r="N51" s="95" t="s">
        <v>322</v>
      </c>
      <c r="O51" s="95" t="s">
        <v>322</v>
      </c>
      <c r="P51" s="95" t="s">
        <v>322</v>
      </c>
      <c r="Q51" s="95" t="s">
        <v>322</v>
      </c>
      <c r="R51" s="95" t="s">
        <v>322</v>
      </c>
      <c r="S51" s="95" t="s">
        <v>322</v>
      </c>
      <c r="T51" s="95" t="s">
        <v>322</v>
      </c>
      <c r="U51" s="95" t="s">
        <v>322</v>
      </c>
      <c r="V51" s="95" t="s">
        <v>322</v>
      </c>
      <c r="W51" s="95" t="s">
        <v>322</v>
      </c>
      <c r="X51" s="95" t="s">
        <v>322</v>
      </c>
      <c r="Y51" s="95" t="s">
        <v>322</v>
      </c>
      <c r="Z51" s="95" t="s">
        <v>322</v>
      </c>
    </row>
    <row r="52" spans="1:26" ht="13.5" thickTop="1" x14ac:dyDescent="0.2"/>
  </sheetData>
  <sheetProtection algorithmName="SHA-512" hashValue="tKqBUiCcGH3LlyBrWjGmHCU2je5awVFjFFW4y73iLgn97filYza6kA1PXYsYu5RDdXBGKz3iNCQ1DmXA8Sqs0g==" saltValue="1PrWH0PTQlg/IQOseckLqA==" spinCount="100000" sheet="1" scenarios="1" formatCells="0" formatColumns="0" formatRows="0" insertColumns="0" insertRows="0" insertHyperlinks="0" sort="0" autoFilter="0"/>
  <mergeCells count="5">
    <mergeCell ref="B21:B24"/>
    <mergeCell ref="C21:C22"/>
    <mergeCell ref="E21:E23"/>
    <mergeCell ref="D21:D23"/>
    <mergeCell ref="F21:F23"/>
  </mergeCell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5D0CC338-0329-45F9-BC10-81BF83E10CE1}">
            <xm:f>IF('Start Here'!$G$19="Yes",ISNUMBER(SEARCH("xxxxxxxxxxx",B5)),FALSE)</xm:f>
            <x14:dxf>
              <fill>
                <patternFill>
                  <bgColor rgb="FFFF7575"/>
                </patternFill>
              </fill>
            </x14:dxf>
          </x14:cfRule>
          <xm:sqref>B5:F32</xm:sqref>
        </x14:conditionalFormatting>
        <x14:conditionalFormatting xmlns:xm="http://schemas.microsoft.com/office/excel/2006/main">
          <x14:cfRule type="expression" priority="1" id="{6D1F7F38-AD82-4CC9-A8CB-7B415D70070A}">
            <xm:f>IF('Start Here'!$G$19="Yes",IF(B2="",TRUE, FALSE),FALSE)</xm:f>
            <x14:dxf>
              <fill>
                <patternFill>
                  <bgColor rgb="FFFF7575"/>
                </patternFill>
              </fill>
            </x14:dxf>
          </x14:cfRule>
          <xm:sqref>B2:F2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14999847407452621"/>
  </sheetPr>
  <dimension ref="A1:T52"/>
  <sheetViews>
    <sheetView workbookViewId="0">
      <pane xSplit="1" ySplit="2" topLeftCell="B3" activePane="bottomRight" state="frozen"/>
      <selection activeCell="C3" sqref="A3:E8"/>
      <selection pane="topRight" activeCell="C3" sqref="A3:E8"/>
      <selection pane="bottomLeft" activeCell="C3" sqref="A3:E8"/>
      <selection pane="bottomRight" activeCell="A3" sqref="A3"/>
    </sheetView>
  </sheetViews>
  <sheetFormatPr defaultRowHeight="12.75" x14ac:dyDescent="0.2"/>
  <cols>
    <col min="1" max="1" width="20.28515625" style="26" bestFit="1" customWidth="1"/>
    <col min="2" max="2" width="19.28515625" style="25" bestFit="1" customWidth="1"/>
    <col min="3" max="3" width="25.28515625" style="25" bestFit="1" customWidth="1"/>
    <col min="4" max="4" width="20.28515625" style="25" bestFit="1" customWidth="1"/>
    <col min="5" max="5" width="20.42578125" style="25" bestFit="1" customWidth="1"/>
    <col min="6" max="6" width="20.42578125" style="25" customWidth="1"/>
    <col min="7" max="7" width="17.7109375" style="26" bestFit="1" customWidth="1"/>
    <col min="8" max="8" width="12.7109375" style="26" customWidth="1"/>
    <col min="9" max="16384" width="9.140625" style="25"/>
  </cols>
  <sheetData>
    <row r="1" spans="1:8" s="68" customFormat="1" ht="26.25" thickBot="1" x14ac:dyDescent="0.3">
      <c r="A1" s="88" t="s">
        <v>300</v>
      </c>
      <c r="B1" s="88" t="s">
        <v>28</v>
      </c>
      <c r="C1" s="88" t="s">
        <v>288</v>
      </c>
      <c r="D1" s="88" t="s">
        <v>433</v>
      </c>
      <c r="E1" s="88" t="s">
        <v>29</v>
      </c>
      <c r="F1" s="88" t="s">
        <v>369</v>
      </c>
      <c r="G1" s="89" t="s">
        <v>370</v>
      </c>
      <c r="H1" s="89" t="s">
        <v>329</v>
      </c>
    </row>
    <row r="2" spans="1:8" s="68" customFormat="1" ht="14.25" thickTop="1" thickBot="1" x14ac:dyDescent="0.25">
      <c r="A2" s="31">
        <v>16145551212</v>
      </c>
      <c r="B2" s="107" t="s">
        <v>352</v>
      </c>
      <c r="C2" s="31" t="str">
        <f>IF(A2&gt;0,IF(LOOKUP(A2,Profiles!C$2:C$201,Profiles!L$2:L$201)=0,"",LOOKUP(A2,Profiles!C$2:C$201,Profiles!L$2:L$201)),"")</f>
        <v>Jane.smith@companyABC.com</v>
      </c>
      <c r="D2" s="31" t="s">
        <v>30</v>
      </c>
      <c r="E2" s="107" t="s">
        <v>353</v>
      </c>
      <c r="F2" s="31"/>
      <c r="G2" s="31" t="s">
        <v>361</v>
      </c>
      <c r="H2" s="31" t="s">
        <v>331</v>
      </c>
    </row>
    <row r="3" spans="1:8" ht="15.75" thickTop="1" x14ac:dyDescent="0.25">
      <c r="C3" s="28"/>
      <c r="F3" s="128"/>
    </row>
    <row r="4" spans="1:8" ht="15" x14ac:dyDescent="0.25">
      <c r="A4" s="129"/>
      <c r="C4" s="28"/>
      <c r="F4" s="128"/>
    </row>
    <row r="5" spans="1:8" ht="15" x14ac:dyDescent="0.25">
      <c r="A5" s="129"/>
      <c r="C5" s="28"/>
      <c r="F5" s="128"/>
    </row>
    <row r="6" spans="1:8" ht="15" x14ac:dyDescent="0.25">
      <c r="A6" s="129"/>
      <c r="C6" s="28"/>
      <c r="F6" s="128"/>
    </row>
    <row r="7" spans="1:8" ht="15" x14ac:dyDescent="0.25">
      <c r="A7" s="129"/>
      <c r="C7" s="28"/>
      <c r="F7" s="128"/>
    </row>
    <row r="8" spans="1:8" ht="15" x14ac:dyDescent="0.25">
      <c r="A8" s="129"/>
      <c r="C8" s="28"/>
      <c r="F8" s="128"/>
    </row>
    <row r="9" spans="1:8" ht="15" x14ac:dyDescent="0.25">
      <c r="A9" s="129"/>
      <c r="C9" s="28"/>
      <c r="F9" s="128"/>
    </row>
    <row r="10" spans="1:8" ht="15" x14ac:dyDescent="0.25">
      <c r="A10" s="129"/>
      <c r="C10" s="28"/>
      <c r="F10" s="128"/>
    </row>
    <row r="11" spans="1:8" ht="15" x14ac:dyDescent="0.25">
      <c r="A11" s="129"/>
      <c r="C11" s="28"/>
      <c r="F11" s="128"/>
    </row>
    <row r="12" spans="1:8" ht="15" x14ac:dyDescent="0.25">
      <c r="A12" s="129"/>
      <c r="C12" s="28"/>
      <c r="F12" s="128"/>
    </row>
    <row r="13" spans="1:8" ht="15" x14ac:dyDescent="0.25">
      <c r="A13" s="129"/>
      <c r="C13" s="28"/>
      <c r="F13" s="128"/>
    </row>
    <row r="14" spans="1:8" ht="15" x14ac:dyDescent="0.25">
      <c r="A14" s="129"/>
      <c r="C14" s="28"/>
      <c r="F14" s="128"/>
    </row>
    <row r="15" spans="1:8" ht="15" x14ac:dyDescent="0.25">
      <c r="A15" s="129"/>
      <c r="C15" s="28"/>
      <c r="F15" s="128"/>
    </row>
    <row r="16" spans="1:8" ht="15" x14ac:dyDescent="0.25">
      <c r="A16" s="129"/>
      <c r="C16" s="28"/>
      <c r="F16" s="128"/>
    </row>
    <row r="17" spans="1:6" ht="15" x14ac:dyDescent="0.25">
      <c r="A17" s="129"/>
      <c r="C17" s="28"/>
      <c r="F17" s="128"/>
    </row>
    <row r="18" spans="1:6" ht="15" x14ac:dyDescent="0.25">
      <c r="A18" s="129"/>
      <c r="C18" s="28"/>
      <c r="F18" s="128"/>
    </row>
    <row r="19" spans="1:6" ht="15" x14ac:dyDescent="0.25">
      <c r="A19" s="129"/>
      <c r="C19" s="28"/>
      <c r="F19" s="128"/>
    </row>
    <row r="20" spans="1:6" ht="15" x14ac:dyDescent="0.25">
      <c r="A20" s="129"/>
      <c r="C20" s="28"/>
      <c r="F20" s="128"/>
    </row>
    <row r="21" spans="1:6" ht="15" x14ac:dyDescent="0.25">
      <c r="A21" s="129"/>
      <c r="C21" s="28"/>
      <c r="F21" s="128"/>
    </row>
    <row r="22" spans="1:6" ht="15" x14ac:dyDescent="0.25">
      <c r="A22" s="129"/>
      <c r="C22" s="28"/>
      <c r="F22" s="128"/>
    </row>
    <row r="23" spans="1:6" ht="15" x14ac:dyDescent="0.25">
      <c r="A23" s="129"/>
      <c r="C23" s="28"/>
      <c r="F23" s="128"/>
    </row>
    <row r="24" spans="1:6" ht="15" x14ac:dyDescent="0.25">
      <c r="A24" s="129"/>
      <c r="C24" s="28"/>
      <c r="F24" s="128"/>
    </row>
    <row r="25" spans="1:6" ht="15" x14ac:dyDescent="0.25">
      <c r="A25" s="129"/>
      <c r="C25" s="28"/>
      <c r="F25" s="128"/>
    </row>
    <row r="26" spans="1:6" ht="15" x14ac:dyDescent="0.25">
      <c r="A26" s="129"/>
      <c r="C26" s="28"/>
      <c r="F26" s="128"/>
    </row>
    <row r="27" spans="1:6" ht="15" x14ac:dyDescent="0.25">
      <c r="A27" s="129"/>
      <c r="C27" s="28"/>
      <c r="F27" s="128"/>
    </row>
    <row r="28" spans="1:6" ht="15" x14ac:dyDescent="0.25">
      <c r="A28" s="129"/>
      <c r="C28" s="28"/>
      <c r="F28" s="128"/>
    </row>
    <row r="29" spans="1:6" ht="15" x14ac:dyDescent="0.25">
      <c r="A29" s="129"/>
      <c r="C29" s="28"/>
      <c r="F29" s="128"/>
    </row>
    <row r="30" spans="1:6" ht="15" x14ac:dyDescent="0.25">
      <c r="A30" s="129"/>
      <c r="C30" s="28"/>
      <c r="F30" s="128"/>
    </row>
    <row r="31" spans="1:6" ht="15" x14ac:dyDescent="0.25">
      <c r="A31" s="129"/>
      <c r="C31" s="28"/>
      <c r="F31" s="128"/>
    </row>
    <row r="32" spans="1:6" ht="15" x14ac:dyDescent="0.25">
      <c r="A32" s="129"/>
      <c r="C32" s="28"/>
      <c r="F32" s="128"/>
    </row>
    <row r="33" spans="1:6" ht="15" x14ac:dyDescent="0.25">
      <c r="A33" s="129"/>
      <c r="C33" s="28"/>
      <c r="F33" s="128"/>
    </row>
    <row r="34" spans="1:6" ht="15" x14ac:dyDescent="0.25">
      <c r="A34" s="129"/>
      <c r="C34" s="28"/>
      <c r="F34" s="128"/>
    </row>
    <row r="35" spans="1:6" ht="15" x14ac:dyDescent="0.25">
      <c r="A35" s="129"/>
      <c r="C35" s="28"/>
      <c r="F35" s="128"/>
    </row>
    <row r="36" spans="1:6" ht="15" x14ac:dyDescent="0.25">
      <c r="A36" s="129"/>
      <c r="C36" s="28"/>
      <c r="F36" s="128"/>
    </row>
    <row r="37" spans="1:6" ht="15" x14ac:dyDescent="0.25">
      <c r="A37" s="129"/>
      <c r="C37" s="28"/>
      <c r="F37" s="128"/>
    </row>
    <row r="38" spans="1:6" ht="15" x14ac:dyDescent="0.25">
      <c r="A38" s="129"/>
      <c r="C38" s="28"/>
      <c r="F38" s="128"/>
    </row>
    <row r="39" spans="1:6" ht="15" x14ac:dyDescent="0.25">
      <c r="A39" s="129"/>
      <c r="C39" s="28"/>
      <c r="F39" s="128"/>
    </row>
    <row r="40" spans="1:6" ht="15" x14ac:dyDescent="0.25">
      <c r="A40" s="129"/>
      <c r="C40" s="28"/>
      <c r="F40" s="128"/>
    </row>
    <row r="41" spans="1:6" ht="15" x14ac:dyDescent="0.25">
      <c r="A41" s="129"/>
      <c r="C41" s="28"/>
      <c r="F41" s="128"/>
    </row>
    <row r="42" spans="1:6" ht="15" x14ac:dyDescent="0.25">
      <c r="A42" s="129"/>
      <c r="C42" s="28"/>
      <c r="F42" s="128"/>
    </row>
    <row r="43" spans="1:6" ht="15" x14ac:dyDescent="0.25">
      <c r="A43" s="129"/>
      <c r="C43" s="28"/>
      <c r="F43" s="128"/>
    </row>
    <row r="44" spans="1:6" ht="15" x14ac:dyDescent="0.25">
      <c r="A44" s="129"/>
      <c r="C44" s="28"/>
      <c r="F44" s="128"/>
    </row>
    <row r="45" spans="1:6" ht="15" x14ac:dyDescent="0.25">
      <c r="A45" s="129"/>
      <c r="C45" s="28"/>
      <c r="F45" s="128"/>
    </row>
    <row r="46" spans="1:6" ht="15" x14ac:dyDescent="0.25">
      <c r="A46" s="129"/>
      <c r="C46" s="28"/>
      <c r="F46" s="128"/>
    </row>
    <row r="47" spans="1:6" ht="15" x14ac:dyDescent="0.25">
      <c r="A47" s="129"/>
      <c r="C47" s="28"/>
      <c r="F47" s="128"/>
    </row>
    <row r="48" spans="1:6" ht="15" x14ac:dyDescent="0.25">
      <c r="A48" s="129"/>
      <c r="C48" s="28"/>
      <c r="F48" s="128"/>
    </row>
    <row r="49" spans="1:20" ht="15" x14ac:dyDescent="0.25">
      <c r="A49" s="129"/>
      <c r="C49" s="28"/>
      <c r="F49" s="128"/>
    </row>
    <row r="50" spans="1:20" ht="15.75" thickBot="1" x14ac:dyDescent="0.3">
      <c r="A50" s="129"/>
      <c r="C50" s="28"/>
      <c r="F50" s="128"/>
    </row>
    <row r="51" spans="1:20" s="66" customFormat="1" ht="30.75" customHeight="1" thickTop="1" thickBot="1" x14ac:dyDescent="0.25">
      <c r="A51" s="96" t="s">
        <v>322</v>
      </c>
      <c r="B51" s="95" t="s">
        <v>322</v>
      </c>
      <c r="C51" s="95" t="s">
        <v>322</v>
      </c>
      <c r="D51" s="95" t="s">
        <v>322</v>
      </c>
      <c r="E51" s="95" t="s">
        <v>322</v>
      </c>
      <c r="F51" s="95"/>
      <c r="G51" s="94" t="s">
        <v>322</v>
      </c>
      <c r="H51" s="94" t="s">
        <v>322</v>
      </c>
      <c r="I51" s="95" t="s">
        <v>322</v>
      </c>
      <c r="J51" s="95" t="s">
        <v>322</v>
      </c>
      <c r="K51" s="95" t="s">
        <v>322</v>
      </c>
      <c r="L51" s="95" t="s">
        <v>322</v>
      </c>
      <c r="M51" s="95" t="s">
        <v>322</v>
      </c>
      <c r="N51" s="95" t="s">
        <v>322</v>
      </c>
      <c r="O51" s="95" t="s">
        <v>322</v>
      </c>
      <c r="P51" s="95" t="s">
        <v>322</v>
      </c>
      <c r="Q51" s="95" t="s">
        <v>322</v>
      </c>
      <c r="R51" s="95" t="s">
        <v>322</v>
      </c>
      <c r="S51" s="95" t="s">
        <v>322</v>
      </c>
      <c r="T51" s="95" t="s">
        <v>322</v>
      </c>
    </row>
    <row r="52" spans="1:20" ht="13.5" thickTop="1" x14ac:dyDescent="0.2"/>
  </sheetData>
  <sheetProtection algorithmName="SHA-512" hashValue="dGNFF5ahw9Ihb9EJ4ygHSA9h0rnyxyUp3xx8CDge/J5Rsev5G72puQ/VYEkcfMD2J/ZKn9ZjGtEorLhLNLpnvg==" saltValue="FLbjrh4LuouVIGnBKuU/CQ==" spinCount="100000" sheet="1" formatCells="0" formatColumns="0" formatRows="0" insertColumns="0" insertRows="0" insertHyperlinks="0" sort="0" autoFilter="0"/>
  <autoFilter ref="A1:H1"/>
  <conditionalFormatting sqref="A51">
    <cfRule type="duplicateValues" dxfId="22" priority="12"/>
  </conditionalFormatting>
  <conditionalFormatting sqref="C51">
    <cfRule type="duplicateValues" dxfId="21" priority="11"/>
  </conditionalFormatting>
  <conditionalFormatting sqref="F3 F5:F50">
    <cfRule type="duplicateValues" dxfId="20" priority="5"/>
  </conditionalFormatting>
  <conditionalFormatting sqref="F4">
    <cfRule type="duplicateValues" dxfId="19" priority="4"/>
  </conditionalFormatting>
  <conditionalFormatting sqref="A3">
    <cfRule type="duplicateValues" dxfId="18" priority="1"/>
  </conditionalFormatting>
  <dataValidations count="14">
    <dataValidation allowBlank="1" showInputMessage="1" showErrorMessage="1" promptTitle="Supervisor Name" prompt="First Name then Last Name" sqref="E2"/>
    <dataValidation type="custom" allowBlank="1" showInputMessage="1" showErrorMessage="1" errorTitle="Must be DID" error="Must be an 11 digit dialable number. No hyphens or spaces." promptTitle="Extension" prompt="This is the 11 digit extension of the physical phone to be recorded. Specify this value only for agents whose calls should be recorded (Not needed for managers or executives)" sqref="A2">
      <formula1>AND(LEN(A2)=11,ISNONTEXT(A2))</formula1>
    </dataValidation>
    <dataValidation allowBlank="1" showInputMessage="1" showErrorMessage="1" promptTitle="IP Address" prompt="If agent will utilize the Screen capture functionality, enter there computer's IP Address_x000a_" sqref="G2"/>
    <dataValidation type="list" allowBlank="1" showDropDown="1" showInputMessage="1" showErrorMessage="1" promptTitle="Role" prompt="&quot;Agent&quot; or &quot;Supervisor&quot; of the employee's role." sqref="D2">
      <formula1>"'Agent','Supervisor'"</formula1>
    </dataValidation>
    <dataValidation type="custom" allowBlank="1" showInputMessage="1" showErrorMessage="1" errorTitle="Not a valid email address" error="Not a valid email address" promptTitle="Email Address" prompt="If there is no email address for this user, just enter a dummy address as a placeholder. It is required by the call recording system." sqref="C2">
      <formula1>AND(NOT(ISERROR(VLOOKUP("*@*.*",C2,1,FALSE))),ISERROR(FIND(" ",C2)))</formula1>
    </dataValidation>
    <dataValidation allowBlank="1" showInputMessage="1" showErrorMessage="1" promptTitle="Employee Name" prompt="First Name then Last Name" sqref="B2"/>
    <dataValidation type="custom" allowBlank="1" showErrorMessage="1" errorTitle="Must be DID" error="Must be an 11 digit dialable number. No hyphens or spaces." promptTitle="Extension" prompt="This is the 11 digit extension of the physical phone to be recorded. Specify this value only for agents whose calls should be recorded (Not needed for managers or executives)" sqref="A5:A50">
      <formula1>AND(LEN(A5)=11,ISNONTEXT(A5))</formula1>
    </dataValidation>
    <dataValidation type="list" allowBlank="1" showInputMessage="1" showErrorMessage="1" errorTitle="Invald Input" error="Select 'Yes' to turn on score card for thi user, otherwise leave blank." sqref="H3:H50">
      <formula1>"Yes"</formula1>
    </dataValidation>
    <dataValidation allowBlank="1" showInputMessage="1" showErrorMessage="1" promptTitle="Score Card" prompt="If the score card feature should be turned on for this user select &quot;Yes&quot;, otherwise leave blank._x000a__x000a_NOTE: Additional fees apply for this feature_x000a_" sqref="H2"/>
    <dataValidation type="custom" allowBlank="1" showInputMessage="1" showErrorMessage="1" sqref="A3:A4 F3:F50">
      <formula1>AND(LEN(A3)=11,ISNONTEXT(A3),TRIM(LEFT(A3,1))="1")</formula1>
    </dataValidation>
    <dataValidation type="list" allowBlank="1" showInputMessage="1" showErrorMessage="1" sqref="D3:D50">
      <formula1>"Agent,Supervisor"</formula1>
    </dataValidation>
    <dataValidation type="custom" allowBlank="1" showInputMessage="1" showErrorMessage="1" errorTitle="Invalid Subnet" error="The subnet must be between 0.0.0.0 and 256.256.256.256" sqref="G3:G50">
      <formula1>AND(--LEFT(G3,FIND(".",G3)-1)&lt;257,--TRIM(MID(SUBSTITUTE(G3,".",REPT(" ",99)),99,99))&lt;257,--TRIM(MID(SUBSTITUTE(G3,".",REPT(" ",99)),198,99))&lt;257,--TRIM(MID(SUBSTITUTE(SUBSTITUTE(G3,".",REPT(" ",99)),"/",REPT(" ",99)),297,99))&lt;257)</formula1>
    </dataValidation>
    <dataValidation type="custom" allowBlank="1" showInputMessage="1" showErrorMessage="1" errorTitle="Invalid Email" error="You must enter a valid email address" sqref="C3:C50">
      <formula1>FIND("@",C3)&gt;0</formula1>
    </dataValidation>
    <dataValidation allowBlank="1" showInputMessage="1" showErrorMessage="1" promptTitle="Supervisor Telephone Number" prompt="Enter the Supervisor's DID for this person._x000a_" sqref="F2"/>
  </dataValidations>
  <hyperlinks>
    <hyperlink ref="C2" r:id="rId1" display="john.doe@state.ohio.us"/>
  </hyperlinks>
  <pageMargins left="0.7" right="0.7" top="0.75" bottom="0.75" header="0.3" footer="0.3"/>
  <pageSetup orientation="portrait" r:id="rId2"/>
  <ignoredErrors>
    <ignoredError sqref="C51" unlockedFormula="1"/>
  </ignoredErrors>
  <extLst>
    <ext xmlns:x14="http://schemas.microsoft.com/office/spreadsheetml/2009/9/main" uri="{78C0D931-6437-407d-A8EE-F0AAD7539E65}">
      <x14:conditionalFormattings>
        <x14:conditionalFormatting xmlns:xm="http://schemas.microsoft.com/office/excel/2006/main">
          <x14:cfRule type="expression" priority="2" id="{390A8D72-0AC0-4104-823E-272319527084}">
            <xm:f>IF('Start Here'!$G$20="Yes",IF(A3="",TRUE,FALSE), FALSE)</xm:f>
            <x14:dxf>
              <fill>
                <patternFill>
                  <bgColor rgb="FFFF7575"/>
                </patternFill>
              </fill>
            </x14:dxf>
          </x14:cfRule>
          <xm:sqref>A3:F3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CDCD"/>
  </sheetPr>
  <dimension ref="A50:Z52"/>
  <sheetViews>
    <sheetView workbookViewId="0">
      <selection activeCell="K29" sqref="K29"/>
    </sheetView>
  </sheetViews>
  <sheetFormatPr defaultRowHeight="12.75" x14ac:dyDescent="0.2"/>
  <cols>
    <col min="1" max="16384" width="9.140625" style="12"/>
  </cols>
  <sheetData>
    <row r="50" spans="1:26" ht="13.5" thickBot="1" x14ac:dyDescent="0.25"/>
    <row r="51" spans="1:26" s="14" customFormat="1" ht="30.75" customHeight="1" thickTop="1" thickBot="1" x14ac:dyDescent="0.3">
      <c r="A51" s="13" t="s">
        <v>322</v>
      </c>
      <c r="B51" s="13" t="s">
        <v>322</v>
      </c>
      <c r="C51" s="13" t="s">
        <v>322</v>
      </c>
      <c r="D51" s="13" t="s">
        <v>322</v>
      </c>
      <c r="E51" s="13" t="s">
        <v>322</v>
      </c>
      <c r="F51" s="13" t="s">
        <v>322</v>
      </c>
      <c r="G51" s="13" t="s">
        <v>322</v>
      </c>
      <c r="H51" s="13" t="s">
        <v>322</v>
      </c>
      <c r="I51" s="13" t="s">
        <v>322</v>
      </c>
      <c r="J51" s="13" t="s">
        <v>322</v>
      </c>
      <c r="K51" s="13" t="s">
        <v>322</v>
      </c>
      <c r="L51" s="13" t="s">
        <v>322</v>
      </c>
      <c r="M51" s="13" t="s">
        <v>322</v>
      </c>
      <c r="N51" s="13" t="s">
        <v>322</v>
      </c>
      <c r="O51" s="13" t="s">
        <v>322</v>
      </c>
      <c r="P51" s="13" t="s">
        <v>322</v>
      </c>
      <c r="Q51" s="13" t="s">
        <v>322</v>
      </c>
      <c r="R51" s="13" t="s">
        <v>322</v>
      </c>
      <c r="S51" s="13" t="s">
        <v>322</v>
      </c>
      <c r="T51" s="13" t="s">
        <v>322</v>
      </c>
      <c r="U51" s="13" t="s">
        <v>322</v>
      </c>
      <c r="V51" s="13" t="s">
        <v>322</v>
      </c>
      <c r="W51" s="13" t="s">
        <v>322</v>
      </c>
      <c r="X51" s="13" t="s">
        <v>322</v>
      </c>
      <c r="Y51" s="13" t="s">
        <v>322</v>
      </c>
      <c r="Z51" s="13" t="s">
        <v>322</v>
      </c>
    </row>
    <row r="52" spans="1:26" ht="13.5" thickTop="1" x14ac:dyDescent="0.2"/>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0" tint="-0.14999847407452621"/>
  </sheetPr>
  <dimension ref="A1:Y52"/>
  <sheetViews>
    <sheetView workbookViewId="0">
      <pane xSplit="2" ySplit="2" topLeftCell="C3" activePane="bottomRight" state="frozen"/>
      <selection activeCell="C3" sqref="A3:E8"/>
      <selection pane="topRight" activeCell="C3" sqref="A3:E8"/>
      <selection pane="bottomLeft" activeCell="C3" sqref="A3:E8"/>
      <selection pane="bottomRight" activeCell="A3" sqref="A3"/>
    </sheetView>
  </sheetViews>
  <sheetFormatPr defaultColWidth="80.42578125" defaultRowHeight="12.75" x14ac:dyDescent="0.2"/>
  <cols>
    <col min="1" max="1" width="20.7109375" style="26" customWidth="1"/>
    <col min="2" max="2" width="17.7109375" style="25" bestFit="1" customWidth="1"/>
    <col min="3" max="3" width="31.7109375" style="26" bestFit="1" customWidth="1"/>
    <col min="4" max="4" width="35.5703125" style="25" bestFit="1" customWidth="1"/>
    <col min="5" max="16384" width="80.42578125" style="25"/>
  </cols>
  <sheetData>
    <row r="1" spans="1:3" ht="13.5" thickBot="1" x14ac:dyDescent="0.25">
      <c r="A1" s="88" t="s">
        <v>300</v>
      </c>
      <c r="B1" s="88" t="s">
        <v>433</v>
      </c>
      <c r="C1" s="89" t="s">
        <v>431</v>
      </c>
    </row>
    <row r="2" spans="1:3" ht="14.25" thickTop="1" thickBot="1" x14ac:dyDescent="0.25">
      <c r="A2" s="33">
        <v>16145551212</v>
      </c>
      <c r="B2" s="33" t="s">
        <v>30</v>
      </c>
      <c r="C2" s="31"/>
    </row>
    <row r="3" spans="1:3" ht="13.5" thickTop="1" x14ac:dyDescent="0.2"/>
    <row r="4" spans="1:3" x14ac:dyDescent="0.2">
      <c r="A4" s="67"/>
    </row>
    <row r="5" spans="1:3" x14ac:dyDescent="0.2">
      <c r="A5" s="67"/>
    </row>
    <row r="6" spans="1:3" x14ac:dyDescent="0.2">
      <c r="A6" s="67"/>
    </row>
    <row r="7" spans="1:3" x14ac:dyDescent="0.2">
      <c r="A7" s="67"/>
    </row>
    <row r="8" spans="1:3" x14ac:dyDescent="0.2">
      <c r="A8" s="67"/>
    </row>
    <row r="9" spans="1:3" x14ac:dyDescent="0.2">
      <c r="A9" s="67"/>
    </row>
    <row r="10" spans="1:3" x14ac:dyDescent="0.2">
      <c r="A10" s="67"/>
    </row>
    <row r="11" spans="1:3" x14ac:dyDescent="0.2">
      <c r="A11" s="67"/>
    </row>
    <row r="12" spans="1:3" x14ac:dyDescent="0.2">
      <c r="A12" s="67"/>
    </row>
    <row r="13" spans="1:3" x14ac:dyDescent="0.2">
      <c r="A13" s="67"/>
    </row>
    <row r="14" spans="1:3" x14ac:dyDescent="0.2">
      <c r="A14" s="67"/>
    </row>
    <row r="15" spans="1:3" x14ac:dyDescent="0.2">
      <c r="A15" s="67"/>
    </row>
    <row r="16" spans="1:3" x14ac:dyDescent="0.2">
      <c r="A16" s="67"/>
    </row>
    <row r="17" spans="1:1" x14ac:dyDescent="0.2">
      <c r="A17" s="67"/>
    </row>
    <row r="18" spans="1:1" x14ac:dyDescent="0.2">
      <c r="A18" s="67"/>
    </row>
    <row r="19" spans="1:1" x14ac:dyDescent="0.2">
      <c r="A19" s="67"/>
    </row>
    <row r="20" spans="1:1" x14ac:dyDescent="0.2">
      <c r="A20" s="67"/>
    </row>
    <row r="21" spans="1:1" x14ac:dyDescent="0.2">
      <c r="A21" s="67"/>
    </row>
    <row r="22" spans="1:1" x14ac:dyDescent="0.2">
      <c r="A22" s="67"/>
    </row>
    <row r="23" spans="1:1" x14ac:dyDescent="0.2">
      <c r="A23" s="67"/>
    </row>
    <row r="24" spans="1:1" x14ac:dyDescent="0.2">
      <c r="A24" s="67"/>
    </row>
    <row r="25" spans="1:1" x14ac:dyDescent="0.2">
      <c r="A25" s="67"/>
    </row>
    <row r="26" spans="1:1" x14ac:dyDescent="0.2">
      <c r="A26" s="67"/>
    </row>
    <row r="27" spans="1:1" x14ac:dyDescent="0.2">
      <c r="A27" s="67"/>
    </row>
    <row r="28" spans="1:1" x14ac:dyDescent="0.2">
      <c r="A28" s="67"/>
    </row>
    <row r="29" spans="1:1" x14ac:dyDescent="0.2">
      <c r="A29" s="67"/>
    </row>
    <row r="30" spans="1:1" x14ac:dyDescent="0.2">
      <c r="A30" s="67"/>
    </row>
    <row r="31" spans="1:1" x14ac:dyDescent="0.2">
      <c r="A31" s="67"/>
    </row>
    <row r="32" spans="1:1" x14ac:dyDescent="0.2">
      <c r="A32" s="67"/>
    </row>
    <row r="33" spans="1:1" x14ac:dyDescent="0.2">
      <c r="A33" s="67"/>
    </row>
    <row r="34" spans="1:1" x14ac:dyDescent="0.2">
      <c r="A34" s="67"/>
    </row>
    <row r="35" spans="1:1" x14ac:dyDescent="0.2">
      <c r="A35" s="67"/>
    </row>
    <row r="36" spans="1:1" x14ac:dyDescent="0.2">
      <c r="A36" s="67"/>
    </row>
    <row r="37" spans="1:1" x14ac:dyDescent="0.2">
      <c r="A37" s="67"/>
    </row>
    <row r="38" spans="1:1" x14ac:dyDescent="0.2">
      <c r="A38" s="67"/>
    </row>
    <row r="39" spans="1:1" x14ac:dyDescent="0.2">
      <c r="A39" s="67"/>
    </row>
    <row r="40" spans="1:1" x14ac:dyDescent="0.2">
      <c r="A40" s="67"/>
    </row>
    <row r="41" spans="1:1" x14ac:dyDescent="0.2">
      <c r="A41" s="67"/>
    </row>
    <row r="42" spans="1:1" x14ac:dyDescent="0.2">
      <c r="A42" s="67"/>
    </row>
    <row r="43" spans="1:1" x14ac:dyDescent="0.2">
      <c r="A43" s="67"/>
    </row>
    <row r="44" spans="1:1" x14ac:dyDescent="0.2">
      <c r="A44" s="67"/>
    </row>
    <row r="45" spans="1:1" x14ac:dyDescent="0.2">
      <c r="A45" s="67"/>
    </row>
    <row r="46" spans="1:1" x14ac:dyDescent="0.2">
      <c r="A46" s="67"/>
    </row>
    <row r="47" spans="1:1" x14ac:dyDescent="0.2">
      <c r="A47" s="67"/>
    </row>
    <row r="48" spans="1:1" x14ac:dyDescent="0.2">
      <c r="A48" s="67"/>
    </row>
    <row r="49" spans="1:25" x14ac:dyDescent="0.2">
      <c r="A49" s="67"/>
    </row>
    <row r="50" spans="1:25" ht="13.5" thickBot="1" x14ac:dyDescent="0.25">
      <c r="A50" s="67"/>
    </row>
    <row r="51" spans="1:25" s="66" customFormat="1" ht="30.75" customHeight="1" thickTop="1" thickBot="1" x14ac:dyDescent="0.25">
      <c r="A51" s="94" t="s">
        <v>322</v>
      </c>
      <c r="B51" s="95" t="s">
        <v>322</v>
      </c>
      <c r="C51" s="94" t="s">
        <v>322</v>
      </c>
      <c r="D51" s="95" t="s">
        <v>322</v>
      </c>
      <c r="E51" s="95" t="s">
        <v>322</v>
      </c>
      <c r="F51" s="95" t="s">
        <v>322</v>
      </c>
      <c r="G51" s="95" t="s">
        <v>322</v>
      </c>
      <c r="H51" s="95" t="s">
        <v>322</v>
      </c>
      <c r="I51" s="95" t="s">
        <v>322</v>
      </c>
      <c r="J51" s="95" t="s">
        <v>322</v>
      </c>
      <c r="K51" s="95" t="s">
        <v>322</v>
      </c>
      <c r="L51" s="95" t="s">
        <v>322</v>
      </c>
      <c r="M51" s="95" t="s">
        <v>322</v>
      </c>
      <c r="N51" s="95" t="s">
        <v>322</v>
      </c>
      <c r="O51" s="95" t="s">
        <v>322</v>
      </c>
      <c r="P51" s="95" t="s">
        <v>322</v>
      </c>
      <c r="Q51" s="95" t="s">
        <v>322</v>
      </c>
      <c r="R51" s="95" t="s">
        <v>322</v>
      </c>
      <c r="S51" s="95" t="s">
        <v>322</v>
      </c>
      <c r="T51" s="95" t="s">
        <v>322</v>
      </c>
      <c r="U51" s="95" t="s">
        <v>322</v>
      </c>
      <c r="V51" s="95" t="s">
        <v>322</v>
      </c>
      <c r="W51" s="95" t="s">
        <v>322</v>
      </c>
      <c r="X51" s="95" t="s">
        <v>322</v>
      </c>
      <c r="Y51" s="95" t="s">
        <v>322</v>
      </c>
    </row>
    <row r="52" spans="1:25" ht="13.5" thickTop="1" x14ac:dyDescent="0.2"/>
  </sheetData>
  <sheetProtection algorithmName="SHA-512" hashValue="m8a4iqMHPUgFT5goV3EQT1ppnuk/MB51EuzhKy7in4gtgbQfjTag7GH1IQUqOF75dB6Z+0f+yRZOB06Sa+l9uA==" saltValue="6hQ+55471KsPKXu3IkSSXA==" spinCount="100000" sheet="1" formatCells="0" formatColumns="0" formatRows="0" insertColumns="0" insertRows="0" insertHyperlinks="0" sort="0" autoFilter="0"/>
  <autoFilter ref="A1:C1"/>
  <conditionalFormatting sqref="A4:A51">
    <cfRule type="duplicateValues" dxfId="16" priority="5"/>
  </conditionalFormatting>
  <conditionalFormatting sqref="A3">
    <cfRule type="duplicateValues" dxfId="15" priority="1"/>
  </conditionalFormatting>
  <dataValidations count="5">
    <dataValidation type="list" allowBlank="1" showInputMessage="1" showErrorMessage="1" sqref="B202:B1048576 B2:B50 B52:B200">
      <formula1>"Agent,Supervisor"</formula1>
    </dataValidation>
    <dataValidation type="custom" allowBlank="1" showErrorMessage="1" errorTitle="Must be DID" error="Must be an 11 digit dialable number. No hyphens or spaces." promptTitle="Extension" prompt="This is the 11 digit extension of the physical phone to be recorded. Specify this value only for agents whose calls should be recorded (Not needed for managers or executives)" sqref="A2 A4:A50">
      <formula1>AND(LEN(A2)=11,ISNONTEXT(A2))</formula1>
    </dataValidation>
    <dataValidation type="list" allowBlank="1" showInputMessage="1" showErrorMessage="1" promptTitle="CTI" prompt="If this DID should have Computer Telephone Integration (CTI) configured, select &quot;Yes&quot;, otherwise leave blank." sqref="C2">
      <formula1>"Yes"</formula1>
    </dataValidation>
    <dataValidation type="list" allowBlank="1" showErrorMessage="1" promptTitle="CTI" prompt="If this DID should have Computer Telephone Integration (CTI) configured, select &quot;Yes&quot;, otherwise leave blank." sqref="C3:C50">
      <formula1>"Yes"</formula1>
    </dataValidation>
    <dataValidation type="custom" allowBlank="1" showInputMessage="1" showErrorMessage="1" sqref="A3">
      <formula1>AND(LEN(A3)=11,ISNONTEXT(A3),TRIM(LEFT(A3,1))="1")</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DF0C3690-5F89-46FB-B8D8-1C4D2AB48308}">
            <xm:f>IF('Start Here'!$G$21="Yes",IF(A3="",TRUE,FALSE), FALSE)</xm:f>
            <x14:dxf>
              <fill>
                <patternFill>
                  <bgColor rgb="FFFF7575"/>
                </patternFill>
              </fill>
            </x14:dxf>
          </x14:cfRule>
          <xm:sqref>A3:B3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2" tint="-0.89999084444715716"/>
  </sheetPr>
  <dimension ref="A1:AA206"/>
  <sheetViews>
    <sheetView showGridLines="0" workbookViewId="0">
      <selection activeCell="C2" sqref="C2"/>
    </sheetView>
  </sheetViews>
  <sheetFormatPr defaultColWidth="55.85546875" defaultRowHeight="15" x14ac:dyDescent="0.25"/>
  <cols>
    <col min="1" max="1" width="2.85546875" style="208" customWidth="1"/>
    <col min="2" max="2" width="45" style="19" bestFit="1" customWidth="1"/>
    <col min="3" max="3" width="17.7109375" style="15" bestFit="1" customWidth="1"/>
    <col min="4" max="4" width="22.42578125" style="19" customWidth="1"/>
    <col min="5" max="5" width="26.140625" style="19" customWidth="1"/>
    <col min="6" max="6" width="20.42578125" style="19" customWidth="1"/>
    <col min="7" max="7" width="22" style="15" customWidth="1"/>
    <col min="8" max="9" width="17.7109375" style="19" bestFit="1" customWidth="1"/>
    <col min="10" max="10" width="25.85546875" style="208" customWidth="1"/>
    <col min="11" max="11" width="48.28515625" style="208" customWidth="1"/>
    <col min="12" max="28" width="17.7109375" style="15" bestFit="1" customWidth="1"/>
    <col min="29" max="16384" width="55.85546875" style="15"/>
  </cols>
  <sheetData>
    <row r="1" spans="2:11" ht="15.75" thickBot="1" x14ac:dyDescent="0.3"/>
    <row r="2" spans="2:11" s="36" customFormat="1" ht="30" x14ac:dyDescent="0.25">
      <c r="B2" s="117" t="s">
        <v>324</v>
      </c>
      <c r="C2" s="118"/>
      <c r="D2" s="125" t="s">
        <v>325</v>
      </c>
      <c r="E2" s="119"/>
      <c r="F2" s="125" t="s">
        <v>371</v>
      </c>
      <c r="G2" s="120"/>
    </row>
    <row r="3" spans="2:11" s="36" customFormat="1" ht="15.75" thickBot="1" x14ac:dyDescent="0.3">
      <c r="B3" s="121" t="s">
        <v>421</v>
      </c>
      <c r="C3" s="122"/>
      <c r="D3" s="123"/>
      <c r="E3" s="123"/>
      <c r="F3" s="123"/>
      <c r="G3" s="124"/>
    </row>
    <row r="4" spans="2:11" s="36" customFormat="1" ht="15.75" thickBot="1" x14ac:dyDescent="0.3">
      <c r="B4" s="38"/>
      <c r="C4" s="38"/>
      <c r="D4" s="38"/>
      <c r="E4" s="38"/>
      <c r="F4" s="38"/>
      <c r="H4" s="38"/>
      <c r="I4" s="38"/>
    </row>
    <row r="5" spans="2:11" ht="30.75" customHeight="1" thickBot="1" x14ac:dyDescent="0.3">
      <c r="B5" s="173" t="s">
        <v>522</v>
      </c>
      <c r="C5" s="173" t="s">
        <v>300</v>
      </c>
      <c r="D5" s="173" t="s">
        <v>426</v>
      </c>
      <c r="E5" s="174" t="s">
        <v>22</v>
      </c>
      <c r="F5" s="174" t="s">
        <v>289</v>
      </c>
      <c r="G5" s="175" t="s">
        <v>333</v>
      </c>
      <c r="H5" s="176" t="s">
        <v>329</v>
      </c>
      <c r="I5" s="176" t="s">
        <v>432</v>
      </c>
      <c r="J5" s="175" t="s">
        <v>525</v>
      </c>
      <c r="K5" s="175" t="s">
        <v>320</v>
      </c>
    </row>
    <row r="6" spans="2:11" ht="16.5" thickTop="1" thickBot="1" x14ac:dyDescent="0.3">
      <c r="B6" s="209" t="s">
        <v>523</v>
      </c>
      <c r="C6" s="20">
        <v>16145551216</v>
      </c>
      <c r="D6" s="20">
        <v>16142709501</v>
      </c>
      <c r="E6" s="20"/>
      <c r="F6" s="20"/>
      <c r="G6" s="20" t="str">
        <f>IFERROR(IF(LOOKUP(C6,'Call Rcrdg'!A$3:A$50),"Yes"),"")</f>
        <v/>
      </c>
      <c r="H6" s="169" t="str">
        <f>IFERROR(IF(LOOKUP(C6,'Call Rcrdg'!A$3:A$50),"Yes"),"")</f>
        <v/>
      </c>
      <c r="I6" s="169" t="str">
        <f>IFERROR(IF(LOOKUP(D6,'Call Rcrdg'!B$3:B$50),"Yes"),"")</f>
        <v/>
      </c>
      <c r="J6" s="20" t="s">
        <v>524</v>
      </c>
      <c r="K6" s="20" t="str">
        <f>J6&amp;" - " &amp;B6</f>
        <v>CBTS -  400 METRO PL N DUBLIN OH 43017-3377 STE 300</v>
      </c>
    </row>
    <row r="7" spans="2:11" ht="15.75" thickTop="1" x14ac:dyDescent="0.25">
      <c r="B7" s="208"/>
      <c r="C7" s="26"/>
      <c r="D7" s="26"/>
      <c r="G7" s="37"/>
      <c r="H7" s="37"/>
      <c r="I7" s="37"/>
    </row>
    <row r="8" spans="2:11" x14ac:dyDescent="0.25">
      <c r="B8" s="208"/>
      <c r="C8" s="26"/>
      <c r="D8" s="26"/>
      <c r="G8" s="37" t="str">
        <f>IF(COUNTIF('Call Rcrdg'!A$3:A$350,C8)&gt;0,"Yes","")</f>
        <v/>
      </c>
      <c r="H8" s="37" t="str">
        <f>IF(COUNTIFS('Call Rcrdg'!A$3:A$350,C8,'Call Rcrdg'!H$3:H$350,"Yes")&gt;0,"Yes","")</f>
        <v/>
      </c>
      <c r="I8" s="37" t="str">
        <f>IF(COUNTIFS('Contact Ctr'!A4:A51,$C8,'Contact Ctr'!C4:C51,"Yes")&gt;0,"Yes","")</f>
        <v/>
      </c>
      <c r="K8" s="208" t="str">
        <f>IF(B8="","",$J8&amp;" - " &amp;$B8)</f>
        <v/>
      </c>
    </row>
    <row r="9" spans="2:11" x14ac:dyDescent="0.25">
      <c r="B9" s="208"/>
      <c r="C9" s="26"/>
      <c r="D9" s="26"/>
      <c r="G9" s="37" t="str">
        <f>IF(COUNTIF('Call Rcrdg'!A$3:A$350,C9)&gt;0,"Yes","")</f>
        <v/>
      </c>
      <c r="H9" s="37" t="str">
        <f>IF(COUNTIFS('Call Rcrdg'!A$3:A$350,C9,'Call Rcrdg'!H$3:H$350,"Yes")&gt;0,"Yes","")</f>
        <v/>
      </c>
      <c r="I9" s="37" t="str">
        <f>IF(COUNTIFS('Contact Ctr'!A5:A52,$C9,'Contact Ctr'!C5:C52,"Yes")&gt;0,"Yes","")</f>
        <v/>
      </c>
      <c r="K9" s="208" t="str">
        <f t="shared" ref="K9:K72" si="0">IF(B9="","",$J9&amp;" - " &amp;$B9)</f>
        <v/>
      </c>
    </row>
    <row r="10" spans="2:11" x14ac:dyDescent="0.25">
      <c r="B10" s="208"/>
      <c r="C10" s="26"/>
      <c r="D10" s="26"/>
      <c r="G10" s="37" t="str">
        <f>IF(COUNTIF('Call Rcrdg'!A$3:A$350,C10)&gt;0,"Yes","")</f>
        <v/>
      </c>
      <c r="H10" s="37" t="str">
        <f>IF(COUNTIFS('Call Rcrdg'!A$3:A$350,C10,'Call Rcrdg'!H$3:H$350,"Yes")&gt;0,"Yes","")</f>
        <v/>
      </c>
      <c r="I10" s="37" t="str">
        <f>IF(COUNTIFS('Contact Ctr'!A6:A53,$C10,'Contact Ctr'!C6:C53,"Yes")&gt;0,"Yes","")</f>
        <v/>
      </c>
      <c r="K10" s="208" t="str">
        <f t="shared" si="0"/>
        <v/>
      </c>
    </row>
    <row r="11" spans="2:11" x14ac:dyDescent="0.25">
      <c r="B11" s="208"/>
      <c r="C11" s="26"/>
      <c r="D11" s="26"/>
      <c r="G11" s="37" t="str">
        <f>IF(COUNTIF('Call Rcrdg'!A$3:A$350,C11)&gt;0,"Yes","")</f>
        <v/>
      </c>
      <c r="H11" s="37" t="str">
        <f>IF(COUNTIFS('Call Rcrdg'!A$3:A$350,C11,'Call Rcrdg'!H$3:H$350,"Yes")&gt;0,"Yes","")</f>
        <v/>
      </c>
      <c r="I11" s="37" t="str">
        <f>IF(COUNTIFS('Contact Ctr'!A7:A54,$C11,'Contact Ctr'!C7:C54,"Yes")&gt;0,"Yes","")</f>
        <v/>
      </c>
      <c r="K11" s="208" t="str">
        <f t="shared" si="0"/>
        <v/>
      </c>
    </row>
    <row r="12" spans="2:11" x14ac:dyDescent="0.25">
      <c r="B12" s="208"/>
      <c r="C12" s="26"/>
      <c r="D12" s="26"/>
      <c r="G12" s="37" t="str">
        <f>IF(COUNTIF('Call Rcrdg'!A$3:A$350,C12)&gt;0,"Yes","")</f>
        <v/>
      </c>
      <c r="H12" s="37" t="str">
        <f>IF(COUNTIFS('Call Rcrdg'!A$3:A$350,C12,'Call Rcrdg'!H$3:H$350,"Yes")&gt;0,"Yes","")</f>
        <v/>
      </c>
      <c r="I12" s="37" t="str">
        <f>IF(COUNTIFS('Contact Ctr'!A8:A55,$C12,'Contact Ctr'!C8:C55,"Yes")&gt;0,"Yes","")</f>
        <v/>
      </c>
      <c r="K12" s="208" t="str">
        <f t="shared" si="0"/>
        <v/>
      </c>
    </row>
    <row r="13" spans="2:11" x14ac:dyDescent="0.25">
      <c r="B13" s="208"/>
      <c r="C13" s="26"/>
      <c r="D13" s="26"/>
      <c r="G13" s="37" t="str">
        <f>IF(COUNTIF('Call Rcrdg'!A$3:A$350,C13)&gt;0,"Yes","")</f>
        <v/>
      </c>
      <c r="H13" s="37" t="str">
        <f>IF(COUNTIFS('Call Rcrdg'!A$3:A$350,C13,'Call Rcrdg'!H$3:H$350,"Yes")&gt;0,"Yes","")</f>
        <v/>
      </c>
      <c r="I13" s="37" t="str">
        <f>IF(COUNTIFS('Contact Ctr'!A9:A56,$C13,'Contact Ctr'!C9:C56,"Yes")&gt;0,"Yes","")</f>
        <v/>
      </c>
      <c r="K13" s="208" t="str">
        <f t="shared" si="0"/>
        <v/>
      </c>
    </row>
    <row r="14" spans="2:11" x14ac:dyDescent="0.25">
      <c r="B14" s="208"/>
      <c r="C14" s="26"/>
      <c r="D14" s="26"/>
      <c r="G14" s="37" t="str">
        <f>IF(COUNTIF('Call Rcrdg'!A$3:A$350,C14)&gt;0,"Yes","")</f>
        <v/>
      </c>
      <c r="H14" s="37" t="str">
        <f>IF(COUNTIFS('Call Rcrdg'!A$3:A$350,C14,'Call Rcrdg'!H$3:H$350,"Yes")&gt;0,"Yes","")</f>
        <v/>
      </c>
      <c r="I14" s="37" t="str">
        <f>IF(COUNTIFS('Contact Ctr'!A10:A57,$C14,'Contact Ctr'!C10:C57,"Yes")&gt;0,"Yes","")</f>
        <v/>
      </c>
      <c r="K14" s="208" t="str">
        <f t="shared" si="0"/>
        <v/>
      </c>
    </row>
    <row r="15" spans="2:11" x14ac:dyDescent="0.25">
      <c r="B15" s="208"/>
      <c r="C15" s="26"/>
      <c r="D15" s="26"/>
      <c r="G15" s="37" t="str">
        <f>IF(COUNTIF('Call Rcrdg'!A$3:A$350,C15)&gt;0,"Yes","")</f>
        <v/>
      </c>
      <c r="H15" s="37" t="str">
        <f>IF(COUNTIFS('Call Rcrdg'!A$3:A$350,C15,'Call Rcrdg'!H$3:H$350,"Yes")&gt;0,"Yes","")</f>
        <v/>
      </c>
      <c r="I15" s="37" t="str">
        <f>IF(COUNTIFS('Contact Ctr'!A11:A58,$C15,'Contact Ctr'!C11:C58,"Yes")&gt;0,"Yes","")</f>
        <v/>
      </c>
      <c r="K15" s="208" t="str">
        <f t="shared" si="0"/>
        <v/>
      </c>
    </row>
    <row r="16" spans="2:11" x14ac:dyDescent="0.25">
      <c r="B16" s="208"/>
      <c r="C16" s="26"/>
      <c r="D16" s="26"/>
      <c r="G16" s="37" t="str">
        <f>IF(COUNTIF('Call Rcrdg'!A$3:A$350,C16)&gt;0,"Yes","")</f>
        <v/>
      </c>
      <c r="H16" s="37" t="str">
        <f>IF(COUNTIFS('Call Rcrdg'!A$3:A$350,C16,'Call Rcrdg'!H$3:H$350,"Yes")&gt;0,"Yes","")</f>
        <v/>
      </c>
      <c r="I16" s="37" t="str">
        <f>IF(COUNTIFS('Contact Ctr'!A12:A59,$C16,'Contact Ctr'!C12:C59,"Yes")&gt;0,"Yes","")</f>
        <v/>
      </c>
      <c r="K16" s="208" t="str">
        <f t="shared" si="0"/>
        <v/>
      </c>
    </row>
    <row r="17" spans="2:11" x14ac:dyDescent="0.25">
      <c r="B17" s="208"/>
      <c r="C17" s="26"/>
      <c r="D17" s="26"/>
      <c r="G17" s="37" t="str">
        <f>IF(COUNTIF('Call Rcrdg'!A$3:A$350,C17)&gt;0,"Yes","")</f>
        <v/>
      </c>
      <c r="H17" s="37" t="str">
        <f>IF(COUNTIFS('Call Rcrdg'!A$3:A$350,C17,'Call Rcrdg'!H$3:H$350,"Yes")&gt;0,"Yes","")</f>
        <v/>
      </c>
      <c r="I17" s="37" t="str">
        <f>IF(COUNTIFS('Contact Ctr'!A13:A60,$C17,'Contact Ctr'!C13:C60,"Yes")&gt;0,"Yes","")</f>
        <v/>
      </c>
      <c r="K17" s="208" t="str">
        <f t="shared" si="0"/>
        <v/>
      </c>
    </row>
    <row r="18" spans="2:11" x14ac:dyDescent="0.25">
      <c r="B18" s="208"/>
      <c r="C18" s="26"/>
      <c r="D18" s="26"/>
      <c r="G18" s="37" t="str">
        <f>IF(COUNTIF('Call Rcrdg'!A$3:A$350,C18)&gt;0,"Yes","")</f>
        <v/>
      </c>
      <c r="H18" s="37" t="str">
        <f>IF(COUNTIFS('Call Rcrdg'!A$3:A$350,C18,'Call Rcrdg'!H$3:H$350,"Yes")&gt;0,"Yes","")</f>
        <v/>
      </c>
      <c r="I18" s="37" t="str">
        <f>IF(COUNTIFS('Contact Ctr'!A14:A61,$C18,'Contact Ctr'!C14:C61,"Yes")&gt;0,"Yes","")</f>
        <v/>
      </c>
      <c r="K18" s="208" t="str">
        <f t="shared" si="0"/>
        <v/>
      </c>
    </row>
    <row r="19" spans="2:11" x14ac:dyDescent="0.25">
      <c r="B19" s="208"/>
      <c r="C19" s="26"/>
      <c r="D19" s="26"/>
      <c r="G19" s="37" t="str">
        <f>IF(COUNTIF('Call Rcrdg'!A$3:A$350,C19)&gt;0,"Yes","")</f>
        <v/>
      </c>
      <c r="H19" s="37" t="str">
        <f>IF(COUNTIFS('Call Rcrdg'!A$3:A$350,C19,'Call Rcrdg'!H$3:H$350,"Yes")&gt;0,"Yes","")</f>
        <v/>
      </c>
      <c r="I19" s="37" t="str">
        <f>IF(COUNTIFS('Contact Ctr'!A15:A62,$C19,'Contact Ctr'!C15:C62,"Yes")&gt;0,"Yes","")</f>
        <v/>
      </c>
      <c r="K19" s="208" t="str">
        <f t="shared" si="0"/>
        <v/>
      </c>
    </row>
    <row r="20" spans="2:11" x14ac:dyDescent="0.25">
      <c r="B20" s="208"/>
      <c r="C20" s="26"/>
      <c r="D20" s="26"/>
      <c r="G20" s="37" t="str">
        <f>IF(COUNTIF('Call Rcrdg'!A$3:A$350,C20)&gt;0,"Yes","")</f>
        <v/>
      </c>
      <c r="H20" s="37" t="str">
        <f>IF(COUNTIFS('Call Rcrdg'!A$3:A$350,C20,'Call Rcrdg'!H$3:H$350,"Yes")&gt;0,"Yes","")</f>
        <v/>
      </c>
      <c r="I20" s="37" t="str">
        <f>IF(COUNTIFS('Contact Ctr'!A16:A63,$C20,'Contact Ctr'!C16:C63,"Yes")&gt;0,"Yes","")</f>
        <v/>
      </c>
      <c r="K20" s="208" t="str">
        <f t="shared" si="0"/>
        <v/>
      </c>
    </row>
    <row r="21" spans="2:11" x14ac:dyDescent="0.25">
      <c r="B21" s="208"/>
      <c r="C21" s="26"/>
      <c r="D21" s="26"/>
      <c r="G21" s="37" t="str">
        <f>IF(COUNTIF('Call Rcrdg'!A$3:A$350,C21)&gt;0,"Yes","")</f>
        <v/>
      </c>
      <c r="H21" s="37" t="str">
        <f>IF(COUNTIFS('Call Rcrdg'!A$3:A$350,C21,'Call Rcrdg'!H$3:H$350,"Yes")&gt;0,"Yes","")</f>
        <v/>
      </c>
      <c r="I21" s="37" t="str">
        <f>IF(COUNTIFS('Contact Ctr'!A17:A64,$C21,'Contact Ctr'!C17:C64,"Yes")&gt;0,"Yes","")</f>
        <v/>
      </c>
      <c r="K21" s="208" t="str">
        <f t="shared" si="0"/>
        <v/>
      </c>
    </row>
    <row r="22" spans="2:11" x14ac:dyDescent="0.25">
      <c r="B22" s="208"/>
      <c r="C22" s="26"/>
      <c r="D22" s="26"/>
      <c r="G22" s="37" t="str">
        <f>IF(COUNTIF('Call Rcrdg'!A$3:A$350,C22)&gt;0,"Yes","")</f>
        <v/>
      </c>
      <c r="H22" s="37" t="str">
        <f>IF(COUNTIFS('Call Rcrdg'!A$3:A$350,C22,'Call Rcrdg'!H$3:H$350,"Yes")&gt;0,"Yes","")</f>
        <v/>
      </c>
      <c r="I22" s="37" t="str">
        <f>IF(COUNTIFS('Contact Ctr'!A18:A65,$C22,'Contact Ctr'!C18:C65,"Yes")&gt;0,"Yes","")</f>
        <v/>
      </c>
      <c r="K22" s="208" t="str">
        <f t="shared" si="0"/>
        <v/>
      </c>
    </row>
    <row r="23" spans="2:11" x14ac:dyDescent="0.25">
      <c r="B23" s="208"/>
      <c r="C23" s="26"/>
      <c r="D23" s="26"/>
      <c r="G23" s="37" t="str">
        <f>IF(COUNTIF('Call Rcrdg'!A$3:A$350,C23)&gt;0,"Yes","")</f>
        <v/>
      </c>
      <c r="H23" s="37" t="str">
        <f>IF(COUNTIFS('Call Rcrdg'!A$3:A$350,C23,'Call Rcrdg'!H$3:H$350,"Yes")&gt;0,"Yes","")</f>
        <v/>
      </c>
      <c r="I23" s="37" t="str">
        <f>IF(COUNTIFS('Contact Ctr'!A19:A66,$C23,'Contact Ctr'!C19:C66,"Yes")&gt;0,"Yes","")</f>
        <v/>
      </c>
      <c r="K23" s="208" t="str">
        <f t="shared" si="0"/>
        <v/>
      </c>
    </row>
    <row r="24" spans="2:11" x14ac:dyDescent="0.25">
      <c r="B24" s="208"/>
      <c r="C24" s="26"/>
      <c r="D24" s="26"/>
      <c r="G24" s="37" t="str">
        <f>IF(COUNTIF('Call Rcrdg'!A$3:A$350,C24)&gt;0,"Yes","")</f>
        <v/>
      </c>
      <c r="H24" s="37" t="str">
        <f>IF(COUNTIFS('Call Rcrdg'!A$3:A$350,C24,'Call Rcrdg'!H$3:H$350,"Yes")&gt;0,"Yes","")</f>
        <v/>
      </c>
      <c r="I24" s="37" t="str">
        <f>IF(COUNTIFS('Contact Ctr'!A20:A67,$C24,'Contact Ctr'!C20:C67,"Yes")&gt;0,"Yes","")</f>
        <v/>
      </c>
      <c r="K24" s="208" t="str">
        <f t="shared" si="0"/>
        <v/>
      </c>
    </row>
    <row r="25" spans="2:11" x14ac:dyDescent="0.25">
      <c r="B25" s="208"/>
      <c r="C25" s="26"/>
      <c r="D25" s="26"/>
      <c r="G25" s="37" t="str">
        <f>IF(COUNTIF('Call Rcrdg'!A$3:A$350,C25)&gt;0,"Yes","")</f>
        <v/>
      </c>
      <c r="H25" s="37" t="str">
        <f>IF(COUNTIFS('Call Rcrdg'!A$3:A$350,C25,'Call Rcrdg'!H$3:H$350,"Yes")&gt;0,"Yes","")</f>
        <v/>
      </c>
      <c r="I25" s="37" t="str">
        <f>IF(COUNTIFS('Contact Ctr'!A21:A68,$C25,'Contact Ctr'!C21:C68,"Yes")&gt;0,"Yes","")</f>
        <v/>
      </c>
      <c r="K25" s="208" t="str">
        <f t="shared" si="0"/>
        <v/>
      </c>
    </row>
    <row r="26" spans="2:11" x14ac:dyDescent="0.25">
      <c r="B26" s="208"/>
      <c r="C26" s="26"/>
      <c r="D26" s="26"/>
      <c r="G26" s="37" t="str">
        <f>IF(COUNTIF('Call Rcrdg'!A$3:A$350,C26)&gt;0,"Yes","")</f>
        <v/>
      </c>
      <c r="H26" s="37" t="str">
        <f>IF(COUNTIFS('Call Rcrdg'!A$3:A$350,C26,'Call Rcrdg'!H$3:H$350,"Yes")&gt;0,"Yes","")</f>
        <v/>
      </c>
      <c r="I26" s="37" t="str">
        <f>IF(COUNTIFS('Contact Ctr'!A22:A69,$C26,'Contact Ctr'!C22:C69,"Yes")&gt;0,"Yes","")</f>
        <v/>
      </c>
      <c r="K26" s="208" t="str">
        <f t="shared" si="0"/>
        <v/>
      </c>
    </row>
    <row r="27" spans="2:11" x14ac:dyDescent="0.25">
      <c r="B27" s="208"/>
      <c r="C27" s="26"/>
      <c r="D27" s="26"/>
      <c r="G27" s="37" t="str">
        <f>IF(COUNTIF('Call Rcrdg'!A$3:A$350,C27)&gt;0,"Yes","")</f>
        <v/>
      </c>
      <c r="H27" s="37" t="str">
        <f>IF(COUNTIFS('Call Rcrdg'!A$3:A$350,C27,'Call Rcrdg'!H$3:H$350,"Yes")&gt;0,"Yes","")</f>
        <v/>
      </c>
      <c r="I27" s="37" t="str">
        <f>IF(COUNTIFS('Contact Ctr'!A23:A70,$C27,'Contact Ctr'!C23:C70,"Yes")&gt;0,"Yes","")</f>
        <v/>
      </c>
      <c r="K27" s="208" t="str">
        <f t="shared" si="0"/>
        <v/>
      </c>
    </row>
    <row r="28" spans="2:11" x14ac:dyDescent="0.25">
      <c r="B28" s="208"/>
      <c r="C28" s="26"/>
      <c r="D28" s="26"/>
      <c r="G28" s="37" t="str">
        <f>IF(COUNTIF('Call Rcrdg'!A$3:A$350,C28)&gt;0,"Yes","")</f>
        <v/>
      </c>
      <c r="H28" s="37" t="str">
        <f>IF(COUNTIFS('Call Rcrdg'!A$3:A$350,C28,'Call Rcrdg'!H$3:H$350,"Yes")&gt;0,"Yes","")</f>
        <v/>
      </c>
      <c r="I28" s="37" t="str">
        <f>IF(COUNTIFS('Contact Ctr'!A24:A71,$C28,'Contact Ctr'!C24:C71,"Yes")&gt;0,"Yes","")</f>
        <v/>
      </c>
      <c r="K28" s="208" t="str">
        <f t="shared" si="0"/>
        <v/>
      </c>
    </row>
    <row r="29" spans="2:11" x14ac:dyDescent="0.25">
      <c r="B29" s="208"/>
      <c r="C29" s="26"/>
      <c r="D29" s="26"/>
      <c r="G29" s="37" t="str">
        <f>IF(COUNTIF('Call Rcrdg'!A$3:A$350,C29)&gt;0,"Yes","")</f>
        <v/>
      </c>
      <c r="H29" s="37" t="str">
        <f>IF(COUNTIFS('Call Rcrdg'!A$3:A$350,C29,'Call Rcrdg'!H$3:H$350,"Yes")&gt;0,"Yes","")</f>
        <v/>
      </c>
      <c r="I29" s="37" t="str">
        <f>IF(COUNTIFS('Contact Ctr'!A25:A72,$C29,'Contact Ctr'!C25:C72,"Yes")&gt;0,"Yes","")</f>
        <v/>
      </c>
      <c r="K29" s="208" t="str">
        <f t="shared" si="0"/>
        <v/>
      </c>
    </row>
    <row r="30" spans="2:11" x14ac:dyDescent="0.25">
      <c r="B30" s="208"/>
      <c r="C30" s="26"/>
      <c r="D30" s="26"/>
      <c r="G30" s="37" t="str">
        <f>IF(COUNTIF('Call Rcrdg'!A$3:A$350,C30)&gt;0,"Yes","")</f>
        <v/>
      </c>
      <c r="H30" s="37" t="str">
        <f>IF(COUNTIFS('Call Rcrdg'!A$3:A$350,C30,'Call Rcrdg'!H$3:H$350,"Yes")&gt;0,"Yes","")</f>
        <v/>
      </c>
      <c r="I30" s="37" t="str">
        <f>IF(COUNTIFS('Contact Ctr'!A26:A73,$C30,'Contact Ctr'!C26:C73,"Yes")&gt;0,"Yes","")</f>
        <v/>
      </c>
      <c r="K30" s="208" t="str">
        <f t="shared" si="0"/>
        <v/>
      </c>
    </row>
    <row r="31" spans="2:11" x14ac:dyDescent="0.25">
      <c r="B31" s="208"/>
      <c r="C31" s="26"/>
      <c r="D31" s="26"/>
      <c r="G31" s="37" t="str">
        <f>IF(COUNTIF('Call Rcrdg'!A$3:A$350,C31)&gt;0,"Yes","")</f>
        <v/>
      </c>
      <c r="H31" s="37" t="str">
        <f>IF(COUNTIFS('Call Rcrdg'!A$3:A$350,C31,'Call Rcrdg'!H$3:H$350,"Yes")&gt;0,"Yes","")</f>
        <v/>
      </c>
      <c r="I31" s="37" t="str">
        <f>IF(COUNTIFS('Contact Ctr'!A27:A74,$C31,'Contact Ctr'!C27:C74,"Yes")&gt;0,"Yes","")</f>
        <v/>
      </c>
      <c r="K31" s="208" t="str">
        <f t="shared" si="0"/>
        <v/>
      </c>
    </row>
    <row r="32" spans="2:11" x14ac:dyDescent="0.25">
      <c r="B32" s="208"/>
      <c r="C32" s="26"/>
      <c r="D32" s="26"/>
      <c r="G32" s="37" t="str">
        <f>IF(COUNTIF('Call Rcrdg'!A$3:A$350,C32)&gt;0,"Yes","")</f>
        <v/>
      </c>
      <c r="H32" s="37" t="str">
        <f>IF(COUNTIFS('Call Rcrdg'!A$3:A$350,C32,'Call Rcrdg'!H$3:H$350,"Yes")&gt;0,"Yes","")</f>
        <v/>
      </c>
      <c r="I32" s="37" t="str">
        <f>IF(COUNTIFS('Contact Ctr'!A28:A75,$C32,'Contact Ctr'!C28:C75,"Yes")&gt;0,"Yes","")</f>
        <v/>
      </c>
      <c r="K32" s="208" t="str">
        <f t="shared" si="0"/>
        <v/>
      </c>
    </row>
    <row r="33" spans="2:11" x14ac:dyDescent="0.25">
      <c r="B33" s="208"/>
      <c r="C33" s="26"/>
      <c r="D33" s="26"/>
      <c r="G33" s="37" t="str">
        <f>IF(COUNTIF('Call Rcrdg'!A$3:A$350,C33)&gt;0,"Yes","")</f>
        <v/>
      </c>
      <c r="H33" s="37" t="str">
        <f>IF(COUNTIFS('Call Rcrdg'!A$3:A$350,C33,'Call Rcrdg'!H$3:H$350,"Yes")&gt;0,"Yes","")</f>
        <v/>
      </c>
      <c r="I33" s="37" t="str">
        <f>IF(COUNTIFS('Contact Ctr'!A29:A76,$C33,'Contact Ctr'!C29:C76,"Yes")&gt;0,"Yes","")</f>
        <v/>
      </c>
      <c r="K33" s="208" t="str">
        <f t="shared" si="0"/>
        <v/>
      </c>
    </row>
    <row r="34" spans="2:11" x14ac:dyDescent="0.25">
      <c r="B34" s="208"/>
      <c r="C34" s="26"/>
      <c r="D34" s="26"/>
      <c r="G34" s="37" t="str">
        <f>IF(COUNTIF('Call Rcrdg'!A$3:A$350,C34)&gt;0,"Yes","")</f>
        <v/>
      </c>
      <c r="H34" s="37" t="str">
        <f>IF(COUNTIFS('Call Rcrdg'!A$3:A$350,C34,'Call Rcrdg'!H$3:H$350,"Yes")&gt;0,"Yes","")</f>
        <v/>
      </c>
      <c r="I34" s="37" t="str">
        <f>IF(COUNTIFS('Contact Ctr'!A30:A77,$C34,'Contact Ctr'!C30:C77,"Yes")&gt;0,"Yes","")</f>
        <v/>
      </c>
      <c r="K34" s="208" t="str">
        <f t="shared" si="0"/>
        <v/>
      </c>
    </row>
    <row r="35" spans="2:11" x14ac:dyDescent="0.25">
      <c r="B35" s="208"/>
      <c r="C35" s="26"/>
      <c r="D35" s="26"/>
      <c r="G35" s="37" t="str">
        <f>IF(COUNTIF('Call Rcrdg'!A$3:A$350,C35)&gt;0,"Yes","")</f>
        <v/>
      </c>
      <c r="H35" s="37" t="str">
        <f>IF(COUNTIFS('Call Rcrdg'!A$3:A$350,C35,'Call Rcrdg'!H$3:H$350,"Yes")&gt;0,"Yes","")</f>
        <v/>
      </c>
      <c r="I35" s="37" t="str">
        <f>IF(COUNTIFS('Contact Ctr'!A31:A78,$C35,'Contact Ctr'!C31:C78,"Yes")&gt;0,"Yes","")</f>
        <v/>
      </c>
      <c r="K35" s="208" t="str">
        <f t="shared" si="0"/>
        <v/>
      </c>
    </row>
    <row r="36" spans="2:11" x14ac:dyDescent="0.25">
      <c r="B36" s="208"/>
      <c r="C36" s="26"/>
      <c r="D36" s="26"/>
      <c r="G36" s="37" t="str">
        <f>IF(COUNTIF('Call Rcrdg'!A$3:A$350,C36)&gt;0,"Yes","")</f>
        <v/>
      </c>
      <c r="H36" s="37" t="str">
        <f>IF(COUNTIFS('Call Rcrdg'!A$3:A$350,C36,'Call Rcrdg'!H$3:H$350,"Yes")&gt;0,"Yes","")</f>
        <v/>
      </c>
      <c r="I36" s="37" t="str">
        <f>IF(COUNTIFS('Contact Ctr'!A32:A79,$C36,'Contact Ctr'!C32:C79,"Yes")&gt;0,"Yes","")</f>
        <v/>
      </c>
      <c r="K36" s="208" t="str">
        <f t="shared" si="0"/>
        <v/>
      </c>
    </row>
    <row r="37" spans="2:11" x14ac:dyDescent="0.25">
      <c r="B37" s="208"/>
      <c r="C37" s="26"/>
      <c r="D37" s="26"/>
      <c r="G37" s="37" t="str">
        <f>IF(COUNTIF('Call Rcrdg'!A$3:A$350,C37)&gt;0,"Yes","")</f>
        <v/>
      </c>
      <c r="H37" s="37" t="str">
        <f>IF(COUNTIFS('Call Rcrdg'!A$3:A$350,C37,'Call Rcrdg'!H$3:H$350,"Yes")&gt;0,"Yes","")</f>
        <v/>
      </c>
      <c r="I37" s="37" t="str">
        <f>IF(COUNTIFS('Contact Ctr'!A33:A80,$C37,'Contact Ctr'!C33:C80,"Yes")&gt;0,"Yes","")</f>
        <v/>
      </c>
      <c r="K37" s="208" t="str">
        <f t="shared" si="0"/>
        <v/>
      </c>
    </row>
    <row r="38" spans="2:11" x14ac:dyDescent="0.25">
      <c r="B38" s="208"/>
      <c r="C38" s="26"/>
      <c r="D38" s="26"/>
      <c r="G38" s="37" t="str">
        <f>IF(COUNTIF('Call Rcrdg'!A$3:A$350,C38)&gt;0,"Yes","")</f>
        <v/>
      </c>
      <c r="H38" s="37" t="str">
        <f>IF(COUNTIFS('Call Rcrdg'!A$3:A$350,C38,'Call Rcrdg'!H$3:H$350,"Yes")&gt;0,"Yes","")</f>
        <v/>
      </c>
      <c r="I38" s="37" t="str">
        <f>IF(COUNTIFS('Contact Ctr'!A34:A81,$C38,'Contact Ctr'!C34:C81,"Yes")&gt;0,"Yes","")</f>
        <v/>
      </c>
      <c r="K38" s="208" t="str">
        <f t="shared" si="0"/>
        <v/>
      </c>
    </row>
    <row r="39" spans="2:11" x14ac:dyDescent="0.25">
      <c r="B39" s="208"/>
      <c r="C39" s="26"/>
      <c r="D39" s="26"/>
      <c r="G39" s="37" t="str">
        <f>IF(COUNTIF('Call Rcrdg'!A$3:A$350,C39)&gt;0,"Yes","")</f>
        <v/>
      </c>
      <c r="H39" s="37" t="str">
        <f>IF(COUNTIFS('Call Rcrdg'!A$3:A$350,C39,'Call Rcrdg'!H$3:H$350,"Yes")&gt;0,"Yes","")</f>
        <v/>
      </c>
      <c r="I39" s="37" t="str">
        <f>IF(COUNTIFS('Contact Ctr'!A35:A82,$C39,'Contact Ctr'!C35:C82,"Yes")&gt;0,"Yes","")</f>
        <v/>
      </c>
      <c r="K39" s="208" t="str">
        <f t="shared" si="0"/>
        <v/>
      </c>
    </row>
    <row r="40" spans="2:11" x14ac:dyDescent="0.25">
      <c r="B40" s="208"/>
      <c r="C40" s="26"/>
      <c r="D40" s="26"/>
      <c r="G40" s="37" t="str">
        <f>IF(COUNTIF('Call Rcrdg'!A$3:A$350,C40)&gt;0,"Yes","")</f>
        <v/>
      </c>
      <c r="H40" s="37" t="str">
        <f>IF(COUNTIFS('Call Rcrdg'!A$3:A$350,C40,'Call Rcrdg'!H$3:H$350,"Yes")&gt;0,"Yes","")</f>
        <v/>
      </c>
      <c r="I40" s="37" t="str">
        <f>IF(COUNTIFS('Contact Ctr'!A36:A83,$C40,'Contact Ctr'!C36:C83,"Yes")&gt;0,"Yes","")</f>
        <v/>
      </c>
      <c r="K40" s="208" t="str">
        <f t="shared" si="0"/>
        <v/>
      </c>
    </row>
    <row r="41" spans="2:11" x14ac:dyDescent="0.25">
      <c r="B41" s="208"/>
      <c r="C41" s="26"/>
      <c r="D41" s="26"/>
      <c r="G41" s="37" t="str">
        <f>IF(COUNTIF('Call Rcrdg'!A$3:A$350,C41)&gt;0,"Yes","")</f>
        <v/>
      </c>
      <c r="H41" s="37" t="str">
        <f>IF(COUNTIFS('Call Rcrdg'!A$3:A$350,C41,'Call Rcrdg'!H$3:H$350,"Yes")&gt;0,"Yes","")</f>
        <v/>
      </c>
      <c r="I41" s="37" t="str">
        <f>IF(COUNTIFS('Contact Ctr'!A37:A84,$C41,'Contact Ctr'!C37:C84,"Yes")&gt;0,"Yes","")</f>
        <v/>
      </c>
      <c r="K41" s="208" t="str">
        <f t="shared" si="0"/>
        <v/>
      </c>
    </row>
    <row r="42" spans="2:11" x14ac:dyDescent="0.25">
      <c r="B42" s="208"/>
      <c r="C42" s="26"/>
      <c r="D42" s="26"/>
      <c r="G42" s="37" t="str">
        <f>IF(COUNTIF('Call Rcrdg'!A$3:A$350,C42)&gt;0,"Yes","")</f>
        <v/>
      </c>
      <c r="H42" s="37" t="str">
        <f>IF(COUNTIFS('Call Rcrdg'!A$3:A$350,C42,'Call Rcrdg'!H$3:H$350,"Yes")&gt;0,"Yes","")</f>
        <v/>
      </c>
      <c r="I42" s="37" t="str">
        <f>IF(COUNTIFS('Contact Ctr'!A38:A85,$C42,'Contact Ctr'!C38:C85,"Yes")&gt;0,"Yes","")</f>
        <v/>
      </c>
      <c r="K42" s="208" t="str">
        <f t="shared" si="0"/>
        <v/>
      </c>
    </row>
    <row r="43" spans="2:11" x14ac:dyDescent="0.25">
      <c r="B43" s="208"/>
      <c r="C43" s="26"/>
      <c r="D43" s="26"/>
      <c r="G43" s="37" t="str">
        <f>IF(COUNTIF('Call Rcrdg'!A$3:A$350,C43)&gt;0,"Yes","")</f>
        <v/>
      </c>
      <c r="H43" s="37" t="str">
        <f>IF(COUNTIFS('Call Rcrdg'!A$3:A$350,C43,'Call Rcrdg'!H$3:H$350,"Yes")&gt;0,"Yes","")</f>
        <v/>
      </c>
      <c r="I43" s="37" t="str">
        <f>IF(COUNTIFS('Contact Ctr'!A39:A86,$C43,'Contact Ctr'!C39:C86,"Yes")&gt;0,"Yes","")</f>
        <v/>
      </c>
      <c r="K43" s="208" t="str">
        <f t="shared" si="0"/>
        <v/>
      </c>
    </row>
    <row r="44" spans="2:11" x14ac:dyDescent="0.25">
      <c r="B44" s="208"/>
      <c r="C44" s="26"/>
      <c r="D44" s="26"/>
      <c r="G44" s="37" t="str">
        <f>IF(COUNTIF('Call Rcrdg'!A$3:A$350,C44)&gt;0,"Yes","")</f>
        <v/>
      </c>
      <c r="H44" s="37" t="str">
        <f>IF(COUNTIFS('Call Rcrdg'!A$3:A$350,C44,'Call Rcrdg'!H$3:H$350,"Yes")&gt;0,"Yes","")</f>
        <v/>
      </c>
      <c r="I44" s="37" t="str">
        <f>IF(COUNTIFS('Contact Ctr'!A40:A87,$C44,'Contact Ctr'!C40:C87,"Yes")&gt;0,"Yes","")</f>
        <v/>
      </c>
      <c r="K44" s="208" t="str">
        <f t="shared" si="0"/>
        <v/>
      </c>
    </row>
    <row r="45" spans="2:11" x14ac:dyDescent="0.25">
      <c r="B45" s="208"/>
      <c r="C45" s="26"/>
      <c r="D45" s="26"/>
      <c r="G45" s="37" t="str">
        <f>IF(COUNTIF('Call Rcrdg'!A$3:A$350,C45)&gt;0,"Yes","")</f>
        <v/>
      </c>
      <c r="H45" s="37" t="str">
        <f>IF(COUNTIFS('Call Rcrdg'!A$3:A$350,C45,'Call Rcrdg'!H$3:H$350,"Yes")&gt;0,"Yes","")</f>
        <v/>
      </c>
      <c r="I45" s="37" t="str">
        <f>IF(COUNTIFS('Contact Ctr'!A41:A88,$C45,'Contact Ctr'!C41:C88,"Yes")&gt;0,"Yes","")</f>
        <v/>
      </c>
      <c r="K45" s="208" t="str">
        <f t="shared" si="0"/>
        <v/>
      </c>
    </row>
    <row r="46" spans="2:11" x14ac:dyDescent="0.25">
      <c r="B46" s="208"/>
      <c r="C46" s="26"/>
      <c r="D46" s="26"/>
      <c r="G46" s="37" t="str">
        <f>IF(COUNTIF('Call Rcrdg'!A$3:A$350,C46)&gt;0,"Yes","")</f>
        <v/>
      </c>
      <c r="H46" s="37" t="str">
        <f>IF(COUNTIFS('Call Rcrdg'!A$3:A$350,C46,'Call Rcrdg'!H$3:H$350,"Yes")&gt;0,"Yes","")</f>
        <v/>
      </c>
      <c r="I46" s="37" t="str">
        <f>IF(COUNTIFS('Contact Ctr'!A42:A89,$C46,'Contact Ctr'!C42:C89,"Yes")&gt;0,"Yes","")</f>
        <v/>
      </c>
      <c r="K46" s="208" t="str">
        <f t="shared" si="0"/>
        <v/>
      </c>
    </row>
    <row r="47" spans="2:11" x14ac:dyDescent="0.25">
      <c r="B47" s="208"/>
      <c r="C47" s="26"/>
      <c r="D47" s="26"/>
      <c r="G47" s="37" t="str">
        <f>IF(COUNTIF('Call Rcrdg'!A$3:A$350,C47)&gt;0,"Yes","")</f>
        <v/>
      </c>
      <c r="H47" s="37" t="str">
        <f>IF(COUNTIFS('Call Rcrdg'!A$3:A$350,C47,'Call Rcrdg'!H$3:H$350,"Yes")&gt;0,"Yes","")</f>
        <v/>
      </c>
      <c r="I47" s="37" t="str">
        <f>IF(COUNTIFS('Contact Ctr'!A43:A90,$C47,'Contact Ctr'!C43:C90,"Yes")&gt;0,"Yes","")</f>
        <v/>
      </c>
      <c r="K47" s="208" t="str">
        <f t="shared" si="0"/>
        <v/>
      </c>
    </row>
    <row r="48" spans="2:11" x14ac:dyDescent="0.25">
      <c r="B48" s="208"/>
      <c r="C48" s="26"/>
      <c r="D48" s="26"/>
      <c r="G48" s="37" t="str">
        <f>IF(COUNTIF('Call Rcrdg'!A$3:A$350,C48)&gt;0,"Yes","")</f>
        <v/>
      </c>
      <c r="H48" s="37" t="str">
        <f>IF(COUNTIFS('Call Rcrdg'!A$3:A$350,C48,'Call Rcrdg'!H$3:H$350,"Yes")&gt;0,"Yes","")</f>
        <v/>
      </c>
      <c r="I48" s="37" t="str">
        <f>IF(COUNTIFS('Contact Ctr'!A44:A91,$C48,'Contact Ctr'!C44:C91,"Yes")&gt;0,"Yes","")</f>
        <v/>
      </c>
      <c r="K48" s="208" t="str">
        <f t="shared" si="0"/>
        <v/>
      </c>
    </row>
    <row r="49" spans="2:11" x14ac:dyDescent="0.25">
      <c r="B49" s="208"/>
      <c r="C49" s="26"/>
      <c r="D49" s="26"/>
      <c r="G49" s="37" t="str">
        <f>IF(COUNTIF('Call Rcrdg'!A$3:A$350,C49)&gt;0,"Yes","")</f>
        <v/>
      </c>
      <c r="H49" s="37" t="str">
        <f>IF(COUNTIFS('Call Rcrdg'!A$3:A$350,C49,'Call Rcrdg'!H$3:H$350,"Yes")&gt;0,"Yes","")</f>
        <v/>
      </c>
      <c r="I49" s="37" t="str">
        <f>IF(COUNTIFS('Contact Ctr'!A45:A92,$C49,'Contact Ctr'!C45:C92,"Yes")&gt;0,"Yes","")</f>
        <v/>
      </c>
      <c r="K49" s="208" t="str">
        <f t="shared" si="0"/>
        <v/>
      </c>
    </row>
    <row r="50" spans="2:11" x14ac:dyDescent="0.25">
      <c r="B50" s="208"/>
      <c r="C50" s="26"/>
      <c r="D50" s="26"/>
      <c r="G50" s="37" t="str">
        <f>IF(COUNTIF('Call Rcrdg'!A$3:A$350,C50)&gt;0,"Yes","")</f>
        <v/>
      </c>
      <c r="H50" s="37" t="str">
        <f>IF(COUNTIFS('Call Rcrdg'!A$3:A$350,C50,'Call Rcrdg'!H$3:H$350,"Yes")&gt;0,"Yes","")</f>
        <v/>
      </c>
      <c r="I50" s="37" t="str">
        <f>IF(COUNTIFS('Contact Ctr'!A46:A93,$C50,'Contact Ctr'!C46:C93,"Yes")&gt;0,"Yes","")</f>
        <v/>
      </c>
      <c r="K50" s="208" t="str">
        <f t="shared" si="0"/>
        <v/>
      </c>
    </row>
    <row r="51" spans="2:11" x14ac:dyDescent="0.25">
      <c r="B51" s="208"/>
      <c r="C51" s="26"/>
      <c r="D51" s="26"/>
      <c r="G51" s="37" t="str">
        <f>IF(COUNTIF('Call Rcrdg'!A$3:A$350,C51)&gt;0,"Yes","")</f>
        <v/>
      </c>
      <c r="H51" s="37" t="str">
        <f>IF(COUNTIFS('Call Rcrdg'!A$3:A$350,C51,'Call Rcrdg'!H$3:H$350,"Yes")&gt;0,"Yes","")</f>
        <v/>
      </c>
      <c r="I51" s="37" t="str">
        <f>IF(COUNTIFS('Contact Ctr'!A47:A94,$C51,'Contact Ctr'!C47:C94,"Yes")&gt;0,"Yes","")</f>
        <v/>
      </c>
      <c r="K51" s="208" t="str">
        <f t="shared" si="0"/>
        <v/>
      </c>
    </row>
    <row r="52" spans="2:11" x14ac:dyDescent="0.25">
      <c r="B52" s="208"/>
      <c r="C52" s="26"/>
      <c r="D52" s="26"/>
      <c r="G52" s="37" t="str">
        <f>IF(COUNTIF('Call Rcrdg'!A$3:A$350,C52)&gt;0,"Yes","")</f>
        <v/>
      </c>
      <c r="H52" s="37" t="str">
        <f>IF(COUNTIFS('Call Rcrdg'!A$3:A$350,C52,'Call Rcrdg'!H$3:H$350,"Yes")&gt;0,"Yes","")</f>
        <v/>
      </c>
      <c r="I52" s="37" t="str">
        <f>IF(COUNTIFS('Contact Ctr'!A48:A95,$C52,'Contact Ctr'!C48:C95,"Yes")&gt;0,"Yes","")</f>
        <v/>
      </c>
      <c r="K52" s="208" t="str">
        <f t="shared" si="0"/>
        <v/>
      </c>
    </row>
    <row r="53" spans="2:11" x14ac:dyDescent="0.25">
      <c r="B53" s="208"/>
      <c r="C53" s="26"/>
      <c r="D53" s="26"/>
      <c r="G53" s="37" t="str">
        <f>IF(COUNTIF('Call Rcrdg'!A$3:A$350,C53)&gt;0,"Yes","")</f>
        <v/>
      </c>
      <c r="H53" s="37" t="str">
        <f>IF(COUNTIFS('Call Rcrdg'!A$3:A$350,C53,'Call Rcrdg'!H$3:H$350,"Yes")&gt;0,"Yes","")</f>
        <v/>
      </c>
      <c r="I53" s="37" t="str">
        <f>IF(COUNTIFS('Contact Ctr'!A49:A96,$C53,'Contact Ctr'!C49:C96,"Yes")&gt;0,"Yes","")</f>
        <v/>
      </c>
      <c r="K53" s="208" t="str">
        <f t="shared" si="0"/>
        <v/>
      </c>
    </row>
    <row r="54" spans="2:11" x14ac:dyDescent="0.25">
      <c r="B54" s="208"/>
      <c r="C54" s="26"/>
      <c r="D54" s="26"/>
      <c r="G54" s="37" t="str">
        <f>IF(COUNTIF('Call Rcrdg'!A$3:A$350,C54)&gt;0,"Yes","")</f>
        <v/>
      </c>
      <c r="H54" s="37" t="str">
        <f>IF(COUNTIFS('Call Rcrdg'!A$3:A$350,C54,'Call Rcrdg'!H$3:H$350,"Yes")&gt;0,"Yes","")</f>
        <v/>
      </c>
      <c r="I54" s="37" t="str">
        <f>IF(COUNTIFS('Contact Ctr'!A50:A97,$C54,'Contact Ctr'!C50:C97,"Yes")&gt;0,"Yes","")</f>
        <v/>
      </c>
      <c r="K54" s="208" t="str">
        <f t="shared" si="0"/>
        <v/>
      </c>
    </row>
    <row r="55" spans="2:11" x14ac:dyDescent="0.25">
      <c r="B55" s="208"/>
      <c r="C55" s="26"/>
      <c r="D55" s="26"/>
      <c r="G55" s="37" t="str">
        <f>IF(COUNTIF('Call Rcrdg'!A$3:A$350,C55)&gt;0,"Yes","")</f>
        <v/>
      </c>
      <c r="H55" s="37" t="str">
        <f>IF(COUNTIFS('Call Rcrdg'!A$3:A$350,C55,'Call Rcrdg'!H$3:H$350,"Yes")&gt;0,"Yes","")</f>
        <v/>
      </c>
      <c r="I55" s="37" t="str">
        <f>IF(COUNTIFS('Contact Ctr'!A51:A98,$C55,'Contact Ctr'!C51:C98,"Yes")&gt;0,"Yes","")</f>
        <v/>
      </c>
      <c r="K55" s="208" t="str">
        <f t="shared" si="0"/>
        <v/>
      </c>
    </row>
    <row r="56" spans="2:11" x14ac:dyDescent="0.25">
      <c r="B56" s="208"/>
      <c r="C56" s="26"/>
      <c r="D56" s="26"/>
      <c r="G56" s="37" t="str">
        <f>IF(COUNTIF('Call Rcrdg'!A$3:A$350,C56)&gt;0,"Yes","")</f>
        <v/>
      </c>
      <c r="H56" s="37" t="str">
        <f>IF(COUNTIFS('Call Rcrdg'!A$3:A$350,C56,'Call Rcrdg'!H$3:H$350,"Yes")&gt;0,"Yes","")</f>
        <v/>
      </c>
      <c r="I56" s="37" t="str">
        <f>IF(COUNTIFS('Contact Ctr'!A52:A99,$C56,'Contact Ctr'!C52:C99,"Yes")&gt;0,"Yes","")</f>
        <v/>
      </c>
      <c r="K56" s="208" t="str">
        <f t="shared" si="0"/>
        <v/>
      </c>
    </row>
    <row r="57" spans="2:11" x14ac:dyDescent="0.25">
      <c r="B57" s="208"/>
      <c r="C57" s="26"/>
      <c r="D57" s="26"/>
      <c r="G57" s="37" t="str">
        <f>IF(COUNTIF('Call Rcrdg'!A$3:A$350,C57)&gt;0,"Yes","")</f>
        <v/>
      </c>
      <c r="H57" s="37" t="str">
        <f>IF(COUNTIFS('Call Rcrdg'!A$3:A$350,C57,'Call Rcrdg'!H$3:H$350,"Yes")&gt;0,"Yes","")</f>
        <v/>
      </c>
      <c r="I57" s="37" t="str">
        <f>IF(COUNTIFS('Contact Ctr'!A53:A100,$C57,'Contact Ctr'!C53:C100,"Yes")&gt;0,"Yes","")</f>
        <v/>
      </c>
      <c r="K57" s="208" t="str">
        <f t="shared" si="0"/>
        <v/>
      </c>
    </row>
    <row r="58" spans="2:11" x14ac:dyDescent="0.25">
      <c r="B58" s="208"/>
      <c r="C58" s="26"/>
      <c r="D58" s="26"/>
      <c r="G58" s="37" t="str">
        <f>IF(COUNTIF('Call Rcrdg'!A$3:A$350,C58)&gt;0,"Yes","")</f>
        <v/>
      </c>
      <c r="H58" s="37" t="str">
        <f>IF(COUNTIFS('Call Rcrdg'!A$3:A$350,C58,'Call Rcrdg'!H$3:H$350,"Yes")&gt;0,"Yes","")</f>
        <v/>
      </c>
      <c r="I58" s="37" t="str">
        <f>IF(COUNTIFS('Contact Ctr'!A54:A101,$C58,'Contact Ctr'!C54:C101,"Yes")&gt;0,"Yes","")</f>
        <v/>
      </c>
      <c r="K58" s="208" t="str">
        <f t="shared" si="0"/>
        <v/>
      </c>
    </row>
    <row r="59" spans="2:11" x14ac:dyDescent="0.25">
      <c r="B59" s="208"/>
      <c r="C59" s="26"/>
      <c r="D59" s="26"/>
      <c r="G59" s="37" t="str">
        <f>IF(COUNTIF('Call Rcrdg'!A$3:A$350,C59)&gt;0,"Yes","")</f>
        <v/>
      </c>
      <c r="H59" s="37" t="str">
        <f>IF(COUNTIFS('Call Rcrdg'!A$3:A$350,C59,'Call Rcrdg'!H$3:H$350,"Yes")&gt;0,"Yes","")</f>
        <v/>
      </c>
      <c r="I59" s="37" t="str">
        <f>IF(COUNTIFS('Contact Ctr'!A55:A102,$C59,'Contact Ctr'!C55:C102,"Yes")&gt;0,"Yes","")</f>
        <v/>
      </c>
      <c r="K59" s="208" t="str">
        <f t="shared" si="0"/>
        <v/>
      </c>
    </row>
    <row r="60" spans="2:11" x14ac:dyDescent="0.25">
      <c r="B60" s="208"/>
      <c r="C60" s="26"/>
      <c r="D60" s="26"/>
      <c r="G60" s="37" t="str">
        <f>IF(COUNTIF('Call Rcrdg'!A$3:A$350,C60)&gt;0,"Yes","")</f>
        <v/>
      </c>
      <c r="H60" s="37" t="str">
        <f>IF(COUNTIFS('Call Rcrdg'!A$3:A$350,C60,'Call Rcrdg'!H$3:H$350,"Yes")&gt;0,"Yes","")</f>
        <v/>
      </c>
      <c r="I60" s="37" t="str">
        <f>IF(COUNTIFS('Contact Ctr'!A56:A103,$C60,'Contact Ctr'!C56:C103,"Yes")&gt;0,"Yes","")</f>
        <v/>
      </c>
      <c r="K60" s="208" t="str">
        <f t="shared" si="0"/>
        <v/>
      </c>
    </row>
    <row r="61" spans="2:11" x14ac:dyDescent="0.25">
      <c r="B61" s="208"/>
      <c r="C61" s="26"/>
      <c r="D61" s="26"/>
      <c r="G61" s="37" t="str">
        <f>IF(COUNTIF('Call Rcrdg'!A$3:A$350,C61)&gt;0,"Yes","")</f>
        <v/>
      </c>
      <c r="H61" s="37" t="str">
        <f>IF(COUNTIFS('Call Rcrdg'!A$3:A$350,C61,'Call Rcrdg'!H$3:H$350,"Yes")&gt;0,"Yes","")</f>
        <v/>
      </c>
      <c r="I61" s="37" t="str">
        <f>IF(COUNTIFS('Contact Ctr'!A57:A104,$C61,'Contact Ctr'!C57:C104,"Yes")&gt;0,"Yes","")</f>
        <v/>
      </c>
      <c r="K61" s="208" t="str">
        <f t="shared" si="0"/>
        <v/>
      </c>
    </row>
    <row r="62" spans="2:11" x14ac:dyDescent="0.25">
      <c r="B62" s="208"/>
      <c r="C62" s="26"/>
      <c r="D62" s="26"/>
      <c r="G62" s="37" t="str">
        <f>IF(COUNTIF('Call Rcrdg'!A$3:A$350,C62)&gt;0,"Yes","")</f>
        <v/>
      </c>
      <c r="H62" s="37" t="str">
        <f>IF(COUNTIFS('Call Rcrdg'!A$3:A$350,C62,'Call Rcrdg'!H$3:H$350,"Yes")&gt;0,"Yes","")</f>
        <v/>
      </c>
      <c r="I62" s="37" t="str">
        <f>IF(COUNTIFS('Contact Ctr'!A58:A105,$C62,'Contact Ctr'!C58:C105,"Yes")&gt;0,"Yes","")</f>
        <v/>
      </c>
      <c r="K62" s="208" t="str">
        <f t="shared" si="0"/>
        <v/>
      </c>
    </row>
    <row r="63" spans="2:11" x14ac:dyDescent="0.25">
      <c r="B63" s="208"/>
      <c r="C63" s="26"/>
      <c r="D63" s="26"/>
      <c r="G63" s="37" t="str">
        <f>IF(COUNTIF('Call Rcrdg'!A$3:A$350,C63)&gt;0,"Yes","")</f>
        <v/>
      </c>
      <c r="H63" s="37" t="str">
        <f>IF(COUNTIFS('Call Rcrdg'!A$3:A$350,C63,'Call Rcrdg'!H$3:H$350,"Yes")&gt;0,"Yes","")</f>
        <v/>
      </c>
      <c r="I63" s="37" t="str">
        <f>IF(COUNTIFS('Contact Ctr'!A59:A106,$C63,'Contact Ctr'!C59:C106,"Yes")&gt;0,"Yes","")</f>
        <v/>
      </c>
      <c r="K63" s="208" t="str">
        <f t="shared" si="0"/>
        <v/>
      </c>
    </row>
    <row r="64" spans="2:11" x14ac:dyDescent="0.25">
      <c r="B64" s="208"/>
      <c r="C64" s="26"/>
      <c r="D64" s="26"/>
      <c r="G64" s="37" t="str">
        <f>IF(COUNTIF('Call Rcrdg'!A$3:A$350,C64)&gt;0,"Yes","")</f>
        <v/>
      </c>
      <c r="H64" s="37" t="str">
        <f>IF(COUNTIFS('Call Rcrdg'!A$3:A$350,C64,'Call Rcrdg'!H$3:H$350,"Yes")&gt;0,"Yes","")</f>
        <v/>
      </c>
      <c r="I64" s="37" t="str">
        <f>IF(COUNTIFS('Contact Ctr'!A60:A107,$C64,'Contact Ctr'!C60:C107,"Yes")&gt;0,"Yes","")</f>
        <v/>
      </c>
      <c r="K64" s="208" t="str">
        <f t="shared" si="0"/>
        <v/>
      </c>
    </row>
    <row r="65" spans="2:11" x14ac:dyDescent="0.25">
      <c r="B65" s="208"/>
      <c r="C65" s="26"/>
      <c r="D65" s="26"/>
      <c r="G65" s="37" t="str">
        <f>IF(COUNTIF('Call Rcrdg'!A$3:A$350,C65)&gt;0,"Yes","")</f>
        <v/>
      </c>
      <c r="H65" s="37" t="str">
        <f>IF(COUNTIFS('Call Rcrdg'!A$3:A$350,C65,'Call Rcrdg'!H$3:H$350,"Yes")&gt;0,"Yes","")</f>
        <v/>
      </c>
      <c r="I65" s="37" t="str">
        <f>IF(COUNTIFS('Contact Ctr'!A61:A108,$C65,'Contact Ctr'!C61:C108,"Yes")&gt;0,"Yes","")</f>
        <v/>
      </c>
      <c r="K65" s="208" t="str">
        <f t="shared" si="0"/>
        <v/>
      </c>
    </row>
    <row r="66" spans="2:11" x14ac:dyDescent="0.25">
      <c r="B66" s="208"/>
      <c r="C66" s="26"/>
      <c r="D66" s="26"/>
      <c r="G66" s="37" t="str">
        <f>IF(COUNTIF('Call Rcrdg'!A$3:A$350,C66)&gt;0,"Yes","")</f>
        <v/>
      </c>
      <c r="H66" s="37" t="str">
        <f>IF(COUNTIFS('Call Rcrdg'!A$3:A$350,C66,'Call Rcrdg'!H$3:H$350,"Yes")&gt;0,"Yes","")</f>
        <v/>
      </c>
      <c r="I66" s="37" t="str">
        <f>IF(COUNTIFS('Contact Ctr'!A62:A109,$C66,'Contact Ctr'!C62:C109,"Yes")&gt;0,"Yes","")</f>
        <v/>
      </c>
      <c r="K66" s="208" t="str">
        <f t="shared" si="0"/>
        <v/>
      </c>
    </row>
    <row r="67" spans="2:11" x14ac:dyDescent="0.25">
      <c r="B67" s="208"/>
      <c r="C67" s="26"/>
      <c r="D67" s="26"/>
      <c r="G67" s="37" t="str">
        <f>IF(COUNTIF('Call Rcrdg'!A$3:A$350,C67)&gt;0,"Yes","")</f>
        <v/>
      </c>
      <c r="H67" s="37" t="str">
        <f>IF(COUNTIFS('Call Rcrdg'!A$3:A$350,C67,'Call Rcrdg'!H$3:H$350,"Yes")&gt;0,"Yes","")</f>
        <v/>
      </c>
      <c r="I67" s="37" t="str">
        <f>IF(COUNTIFS('Contact Ctr'!A63:A110,$C67,'Contact Ctr'!C63:C110,"Yes")&gt;0,"Yes","")</f>
        <v/>
      </c>
      <c r="K67" s="208" t="str">
        <f t="shared" si="0"/>
        <v/>
      </c>
    </row>
    <row r="68" spans="2:11" x14ac:dyDescent="0.25">
      <c r="B68" s="208"/>
      <c r="C68" s="26"/>
      <c r="D68" s="26"/>
      <c r="G68" s="37" t="str">
        <f>IF(COUNTIF('Call Rcrdg'!A$3:A$350,C68)&gt;0,"Yes","")</f>
        <v/>
      </c>
      <c r="H68" s="37" t="str">
        <f>IF(COUNTIFS('Call Rcrdg'!A$3:A$350,C68,'Call Rcrdg'!H$3:H$350,"Yes")&gt;0,"Yes","")</f>
        <v/>
      </c>
      <c r="I68" s="37" t="str">
        <f>IF(COUNTIFS('Contact Ctr'!A64:A111,$C68,'Contact Ctr'!C64:C111,"Yes")&gt;0,"Yes","")</f>
        <v/>
      </c>
      <c r="K68" s="208" t="str">
        <f t="shared" si="0"/>
        <v/>
      </c>
    </row>
    <row r="69" spans="2:11" x14ac:dyDescent="0.25">
      <c r="B69" s="208"/>
      <c r="C69" s="26"/>
      <c r="D69" s="26"/>
      <c r="G69" s="37" t="str">
        <f>IF(COUNTIF('Call Rcrdg'!A$3:A$350,C69)&gt;0,"Yes","")</f>
        <v/>
      </c>
      <c r="H69" s="37" t="str">
        <f>IF(COUNTIFS('Call Rcrdg'!A$3:A$350,C69,'Call Rcrdg'!H$3:H$350,"Yes")&gt;0,"Yes","")</f>
        <v/>
      </c>
      <c r="I69" s="37" t="str">
        <f>IF(COUNTIFS('Contact Ctr'!A65:A112,$C69,'Contact Ctr'!C65:C112,"Yes")&gt;0,"Yes","")</f>
        <v/>
      </c>
      <c r="K69" s="208" t="str">
        <f t="shared" si="0"/>
        <v/>
      </c>
    </row>
    <row r="70" spans="2:11" x14ac:dyDescent="0.25">
      <c r="B70" s="208"/>
      <c r="C70" s="26"/>
      <c r="D70" s="26"/>
      <c r="G70" s="37" t="str">
        <f>IF(COUNTIF('Call Rcrdg'!A$3:A$350,C70)&gt;0,"Yes","")</f>
        <v/>
      </c>
      <c r="H70" s="37" t="str">
        <f>IF(COUNTIFS('Call Rcrdg'!A$3:A$350,C70,'Call Rcrdg'!H$3:H$350,"Yes")&gt;0,"Yes","")</f>
        <v/>
      </c>
      <c r="I70" s="37" t="str">
        <f>IF(COUNTIFS('Contact Ctr'!A66:A113,$C70,'Contact Ctr'!C66:C113,"Yes")&gt;0,"Yes","")</f>
        <v/>
      </c>
      <c r="K70" s="208" t="str">
        <f t="shared" si="0"/>
        <v/>
      </c>
    </row>
    <row r="71" spans="2:11" x14ac:dyDescent="0.25">
      <c r="B71" s="208"/>
      <c r="C71" s="26"/>
      <c r="D71" s="26"/>
      <c r="G71" s="37" t="str">
        <f>IF(COUNTIF('Call Rcrdg'!A$3:A$350,C71)&gt;0,"Yes","")</f>
        <v/>
      </c>
      <c r="H71" s="37" t="str">
        <f>IF(COUNTIFS('Call Rcrdg'!A$3:A$350,C71,'Call Rcrdg'!H$3:H$350,"Yes")&gt;0,"Yes","")</f>
        <v/>
      </c>
      <c r="I71" s="37" t="str">
        <f>IF(COUNTIFS('Contact Ctr'!A67:A114,$C71,'Contact Ctr'!C67:C114,"Yes")&gt;0,"Yes","")</f>
        <v/>
      </c>
      <c r="K71" s="208" t="str">
        <f t="shared" si="0"/>
        <v/>
      </c>
    </row>
    <row r="72" spans="2:11" x14ac:dyDescent="0.25">
      <c r="B72" s="208"/>
      <c r="C72" s="26"/>
      <c r="D72" s="26"/>
      <c r="G72" s="37" t="str">
        <f>IF(COUNTIF('Call Rcrdg'!A$3:A$350,C72)&gt;0,"Yes","")</f>
        <v/>
      </c>
      <c r="H72" s="37" t="str">
        <f>IF(COUNTIFS('Call Rcrdg'!A$3:A$350,C72,'Call Rcrdg'!H$3:H$350,"Yes")&gt;0,"Yes","")</f>
        <v/>
      </c>
      <c r="I72" s="37" t="str">
        <f>IF(COUNTIFS('Contact Ctr'!A68:A115,$C72,'Contact Ctr'!C68:C115,"Yes")&gt;0,"Yes","")</f>
        <v/>
      </c>
      <c r="K72" s="208" t="str">
        <f t="shared" si="0"/>
        <v/>
      </c>
    </row>
    <row r="73" spans="2:11" x14ac:dyDescent="0.25">
      <c r="B73" s="208"/>
      <c r="C73" s="26"/>
      <c r="D73" s="26"/>
      <c r="G73" s="37" t="str">
        <f>IF(COUNTIF('Call Rcrdg'!A$3:A$350,C73)&gt;0,"Yes","")</f>
        <v/>
      </c>
      <c r="H73" s="37" t="str">
        <f>IF(COUNTIFS('Call Rcrdg'!A$3:A$350,C73,'Call Rcrdg'!H$3:H$350,"Yes")&gt;0,"Yes","")</f>
        <v/>
      </c>
      <c r="I73" s="37" t="str">
        <f>IF(COUNTIFS('Contact Ctr'!A69:A116,$C73,'Contact Ctr'!C69:C116,"Yes")&gt;0,"Yes","")</f>
        <v/>
      </c>
      <c r="K73" s="208" t="str">
        <f t="shared" ref="K73:K136" si="1">IF(B73="","",$J73&amp;" - " &amp;$B73)</f>
        <v/>
      </c>
    </row>
    <row r="74" spans="2:11" x14ac:dyDescent="0.25">
      <c r="B74" s="208"/>
      <c r="C74" s="26"/>
      <c r="D74" s="26"/>
      <c r="G74" s="37" t="str">
        <f>IF(COUNTIF('Call Rcrdg'!A$3:A$350,C74)&gt;0,"Yes","")</f>
        <v/>
      </c>
      <c r="H74" s="37" t="str">
        <f>IF(COUNTIFS('Call Rcrdg'!A$3:A$350,C74,'Call Rcrdg'!H$3:H$350,"Yes")&gt;0,"Yes","")</f>
        <v/>
      </c>
      <c r="I74" s="37" t="str">
        <f>IF(COUNTIFS('Contact Ctr'!A70:A117,$C74,'Contact Ctr'!C70:C117,"Yes")&gt;0,"Yes","")</f>
        <v/>
      </c>
      <c r="K74" s="208" t="str">
        <f t="shared" si="1"/>
        <v/>
      </c>
    </row>
    <row r="75" spans="2:11" x14ac:dyDescent="0.25">
      <c r="B75" s="208"/>
      <c r="C75" s="26"/>
      <c r="D75" s="26"/>
      <c r="G75" s="37" t="str">
        <f>IF(COUNTIF('Call Rcrdg'!A$3:A$350,C75)&gt;0,"Yes","")</f>
        <v/>
      </c>
      <c r="H75" s="37" t="str">
        <f>IF(COUNTIFS('Call Rcrdg'!A$3:A$350,C75,'Call Rcrdg'!H$3:H$350,"Yes")&gt;0,"Yes","")</f>
        <v/>
      </c>
      <c r="I75" s="37" t="str">
        <f>IF(COUNTIFS('Contact Ctr'!A71:A118,$C75,'Contact Ctr'!C71:C118,"Yes")&gt;0,"Yes","")</f>
        <v/>
      </c>
      <c r="K75" s="208" t="str">
        <f t="shared" si="1"/>
        <v/>
      </c>
    </row>
    <row r="76" spans="2:11" x14ac:dyDescent="0.25">
      <c r="B76" s="208"/>
      <c r="C76" s="26"/>
      <c r="D76" s="26"/>
      <c r="G76" s="37" t="str">
        <f>IF(COUNTIF('Call Rcrdg'!A$3:A$350,C76)&gt;0,"Yes","")</f>
        <v/>
      </c>
      <c r="H76" s="37" t="str">
        <f>IF(COUNTIFS('Call Rcrdg'!A$3:A$350,C76,'Call Rcrdg'!H$3:H$350,"Yes")&gt;0,"Yes","")</f>
        <v/>
      </c>
      <c r="I76" s="37" t="str">
        <f>IF(COUNTIFS('Contact Ctr'!A72:A119,$C76,'Contact Ctr'!C72:C119,"Yes")&gt;0,"Yes","")</f>
        <v/>
      </c>
      <c r="K76" s="208" t="str">
        <f t="shared" si="1"/>
        <v/>
      </c>
    </row>
    <row r="77" spans="2:11" x14ac:dyDescent="0.25">
      <c r="B77" s="208"/>
      <c r="C77" s="26"/>
      <c r="D77" s="26"/>
      <c r="G77" s="37" t="str">
        <f>IF(COUNTIF('Call Rcrdg'!A$3:A$350,C77)&gt;0,"Yes","")</f>
        <v/>
      </c>
      <c r="H77" s="37" t="str">
        <f>IF(COUNTIFS('Call Rcrdg'!A$3:A$350,C77,'Call Rcrdg'!H$3:H$350,"Yes")&gt;0,"Yes","")</f>
        <v/>
      </c>
      <c r="I77" s="37" t="str">
        <f>IF(COUNTIFS('Contact Ctr'!A73:A120,$C77,'Contact Ctr'!C73:C120,"Yes")&gt;0,"Yes","")</f>
        <v/>
      </c>
      <c r="K77" s="208" t="str">
        <f t="shared" si="1"/>
        <v/>
      </c>
    </row>
    <row r="78" spans="2:11" x14ac:dyDescent="0.25">
      <c r="B78" s="208"/>
      <c r="C78" s="26"/>
      <c r="D78" s="26"/>
      <c r="G78" s="37" t="str">
        <f>IF(COUNTIF('Call Rcrdg'!A$3:A$350,C78)&gt;0,"Yes","")</f>
        <v/>
      </c>
      <c r="H78" s="37" t="str">
        <f>IF(COUNTIFS('Call Rcrdg'!A$3:A$350,C78,'Call Rcrdg'!H$3:H$350,"Yes")&gt;0,"Yes","")</f>
        <v/>
      </c>
      <c r="I78" s="37" t="str">
        <f>IF(COUNTIFS('Contact Ctr'!A74:A121,$C78,'Contact Ctr'!C74:C121,"Yes")&gt;0,"Yes","")</f>
        <v/>
      </c>
      <c r="K78" s="208" t="str">
        <f t="shared" si="1"/>
        <v/>
      </c>
    </row>
    <row r="79" spans="2:11" x14ac:dyDescent="0.25">
      <c r="B79" s="208"/>
      <c r="C79" s="26"/>
      <c r="D79" s="26"/>
      <c r="G79" s="37" t="str">
        <f>IF(COUNTIF('Call Rcrdg'!A$3:A$350,C79)&gt;0,"Yes","")</f>
        <v/>
      </c>
      <c r="H79" s="37" t="str">
        <f>IF(COUNTIFS('Call Rcrdg'!A$3:A$350,C79,'Call Rcrdg'!H$3:H$350,"Yes")&gt;0,"Yes","")</f>
        <v/>
      </c>
      <c r="I79" s="37" t="str">
        <f>IF(COUNTIFS('Contact Ctr'!A75:A122,$C79,'Contact Ctr'!C75:C122,"Yes")&gt;0,"Yes","")</f>
        <v/>
      </c>
      <c r="K79" s="208" t="str">
        <f t="shared" si="1"/>
        <v/>
      </c>
    </row>
    <row r="80" spans="2:11" x14ac:dyDescent="0.25">
      <c r="B80" s="208"/>
      <c r="C80" s="26"/>
      <c r="D80" s="26"/>
      <c r="G80" s="37" t="str">
        <f>IF(COUNTIF('Call Rcrdg'!A$3:A$350,C80)&gt;0,"Yes","")</f>
        <v/>
      </c>
      <c r="H80" s="37" t="str">
        <f>IF(COUNTIFS('Call Rcrdg'!A$3:A$350,C80,'Call Rcrdg'!H$3:H$350,"Yes")&gt;0,"Yes","")</f>
        <v/>
      </c>
      <c r="I80" s="37" t="str">
        <f>IF(COUNTIFS('Contact Ctr'!A76:A123,$C80,'Contact Ctr'!C76:C123,"Yes")&gt;0,"Yes","")</f>
        <v/>
      </c>
      <c r="K80" s="208" t="str">
        <f t="shared" si="1"/>
        <v/>
      </c>
    </row>
    <row r="81" spans="2:11" x14ac:dyDescent="0.25">
      <c r="B81" s="208"/>
      <c r="C81" s="26"/>
      <c r="D81" s="26"/>
      <c r="G81" s="37" t="str">
        <f>IF(COUNTIF('Call Rcrdg'!A$3:A$350,C81)&gt;0,"Yes","")</f>
        <v/>
      </c>
      <c r="H81" s="37" t="str">
        <f>IF(COUNTIFS('Call Rcrdg'!A$3:A$350,C81,'Call Rcrdg'!H$3:H$350,"Yes")&gt;0,"Yes","")</f>
        <v/>
      </c>
      <c r="I81" s="37" t="str">
        <f>IF(COUNTIFS('Contact Ctr'!A77:A124,$C81,'Contact Ctr'!C77:C124,"Yes")&gt;0,"Yes","")</f>
        <v/>
      </c>
      <c r="K81" s="208" t="str">
        <f t="shared" si="1"/>
        <v/>
      </c>
    </row>
    <row r="82" spans="2:11" x14ac:dyDescent="0.25">
      <c r="B82" s="208"/>
      <c r="C82" s="26"/>
      <c r="D82" s="26"/>
      <c r="G82" s="37" t="str">
        <f>IF(COUNTIF('Call Rcrdg'!A$3:A$350,C82)&gt;0,"Yes","")</f>
        <v/>
      </c>
      <c r="H82" s="37" t="str">
        <f>IF(COUNTIFS('Call Rcrdg'!A$3:A$350,C82,'Call Rcrdg'!H$3:H$350,"Yes")&gt;0,"Yes","")</f>
        <v/>
      </c>
      <c r="I82" s="37" t="str">
        <f>IF(COUNTIFS('Contact Ctr'!A78:A125,$C82,'Contact Ctr'!C78:C125,"Yes")&gt;0,"Yes","")</f>
        <v/>
      </c>
      <c r="K82" s="208" t="str">
        <f t="shared" si="1"/>
        <v/>
      </c>
    </row>
    <row r="83" spans="2:11" x14ac:dyDescent="0.25">
      <c r="B83" s="208"/>
      <c r="C83" s="26"/>
      <c r="D83" s="26"/>
      <c r="G83" s="37" t="str">
        <f>IF(COUNTIF('Call Rcrdg'!A$3:A$350,C83)&gt;0,"Yes","")</f>
        <v/>
      </c>
      <c r="H83" s="37" t="str">
        <f>IF(COUNTIFS('Call Rcrdg'!A$3:A$350,C83,'Call Rcrdg'!H$3:H$350,"Yes")&gt;0,"Yes","")</f>
        <v/>
      </c>
      <c r="I83" s="37" t="str">
        <f>IF(COUNTIFS('Contact Ctr'!A79:A126,$C83,'Contact Ctr'!C79:C126,"Yes")&gt;0,"Yes","")</f>
        <v/>
      </c>
      <c r="K83" s="208" t="str">
        <f t="shared" si="1"/>
        <v/>
      </c>
    </row>
    <row r="84" spans="2:11" x14ac:dyDescent="0.25">
      <c r="B84" s="208"/>
      <c r="C84" s="26"/>
      <c r="D84" s="26"/>
      <c r="G84" s="37" t="str">
        <f>IF(COUNTIF('Call Rcrdg'!A$3:A$350,C84)&gt;0,"Yes","")</f>
        <v/>
      </c>
      <c r="H84" s="37" t="str">
        <f>IF(COUNTIFS('Call Rcrdg'!A$3:A$350,C84,'Call Rcrdg'!H$3:H$350,"Yes")&gt;0,"Yes","")</f>
        <v/>
      </c>
      <c r="I84" s="37" t="str">
        <f>IF(COUNTIFS('Contact Ctr'!A80:A127,$C84,'Contact Ctr'!C80:C127,"Yes")&gt;0,"Yes","")</f>
        <v/>
      </c>
      <c r="K84" s="208" t="str">
        <f t="shared" si="1"/>
        <v/>
      </c>
    </row>
    <row r="85" spans="2:11" x14ac:dyDescent="0.25">
      <c r="B85" s="208"/>
      <c r="C85" s="26"/>
      <c r="D85" s="26"/>
      <c r="G85" s="37" t="str">
        <f>IF(COUNTIF('Call Rcrdg'!A$3:A$350,C85)&gt;0,"Yes","")</f>
        <v/>
      </c>
      <c r="H85" s="37" t="str">
        <f>IF(COUNTIFS('Call Rcrdg'!A$3:A$350,C85,'Call Rcrdg'!H$3:H$350,"Yes")&gt;0,"Yes","")</f>
        <v/>
      </c>
      <c r="I85" s="37" t="str">
        <f>IF(COUNTIFS('Contact Ctr'!A81:A128,$C85,'Contact Ctr'!C81:C128,"Yes")&gt;0,"Yes","")</f>
        <v/>
      </c>
      <c r="K85" s="208" t="str">
        <f t="shared" si="1"/>
        <v/>
      </c>
    </row>
    <row r="86" spans="2:11" x14ac:dyDescent="0.25">
      <c r="B86" s="208"/>
      <c r="C86" s="26"/>
      <c r="D86" s="26"/>
      <c r="G86" s="37" t="str">
        <f>IF(COUNTIF('Call Rcrdg'!A$3:A$350,C86)&gt;0,"Yes","")</f>
        <v/>
      </c>
      <c r="H86" s="37" t="str">
        <f>IF(COUNTIFS('Call Rcrdg'!A$3:A$350,C86,'Call Rcrdg'!H$3:H$350,"Yes")&gt;0,"Yes","")</f>
        <v/>
      </c>
      <c r="I86" s="37" t="str">
        <f>IF(COUNTIFS('Contact Ctr'!A82:A129,$C86,'Contact Ctr'!C82:C129,"Yes")&gt;0,"Yes","")</f>
        <v/>
      </c>
      <c r="K86" s="208" t="str">
        <f t="shared" si="1"/>
        <v/>
      </c>
    </row>
    <row r="87" spans="2:11" x14ac:dyDescent="0.25">
      <c r="B87" s="208"/>
      <c r="C87" s="26"/>
      <c r="D87" s="26"/>
      <c r="G87" s="37" t="str">
        <f>IF(COUNTIF('Call Rcrdg'!A$3:A$350,C87)&gt;0,"Yes","")</f>
        <v/>
      </c>
      <c r="H87" s="37" t="str">
        <f>IF(COUNTIFS('Call Rcrdg'!A$3:A$350,C87,'Call Rcrdg'!H$3:H$350,"Yes")&gt;0,"Yes","")</f>
        <v/>
      </c>
      <c r="I87" s="37" t="str">
        <f>IF(COUNTIFS('Contact Ctr'!A83:A130,$C87,'Contact Ctr'!C83:C130,"Yes")&gt;0,"Yes","")</f>
        <v/>
      </c>
      <c r="K87" s="208" t="str">
        <f t="shared" si="1"/>
        <v/>
      </c>
    </row>
    <row r="88" spans="2:11" x14ac:dyDescent="0.25">
      <c r="B88" s="208"/>
      <c r="C88" s="26"/>
      <c r="D88" s="26"/>
      <c r="G88" s="37" t="str">
        <f>IF(COUNTIF('Call Rcrdg'!A$3:A$350,C88)&gt;0,"Yes","")</f>
        <v/>
      </c>
      <c r="H88" s="37" t="str">
        <f>IF(COUNTIFS('Call Rcrdg'!A$3:A$350,C88,'Call Rcrdg'!H$3:H$350,"Yes")&gt;0,"Yes","")</f>
        <v/>
      </c>
      <c r="I88" s="37" t="str">
        <f>IF(COUNTIFS('Contact Ctr'!A84:A131,$C88,'Contact Ctr'!C84:C131,"Yes")&gt;0,"Yes","")</f>
        <v/>
      </c>
      <c r="K88" s="208" t="str">
        <f t="shared" si="1"/>
        <v/>
      </c>
    </row>
    <row r="89" spans="2:11" x14ac:dyDescent="0.25">
      <c r="B89" s="208"/>
      <c r="C89" s="26"/>
      <c r="D89" s="26"/>
      <c r="G89" s="37" t="str">
        <f>IF(COUNTIF('Call Rcrdg'!A$3:A$350,C89)&gt;0,"Yes","")</f>
        <v/>
      </c>
      <c r="H89" s="37" t="str">
        <f>IF(COUNTIFS('Call Rcrdg'!A$3:A$350,C89,'Call Rcrdg'!H$3:H$350,"Yes")&gt;0,"Yes","")</f>
        <v/>
      </c>
      <c r="I89" s="37" t="str">
        <f>IF(COUNTIFS('Contact Ctr'!A85:A132,$C89,'Contact Ctr'!C85:C132,"Yes")&gt;0,"Yes","")</f>
        <v/>
      </c>
      <c r="K89" s="208" t="str">
        <f t="shared" si="1"/>
        <v/>
      </c>
    </row>
    <row r="90" spans="2:11" x14ac:dyDescent="0.25">
      <c r="B90" s="208"/>
      <c r="C90" s="26"/>
      <c r="D90" s="26"/>
      <c r="G90" s="37" t="str">
        <f>IF(COUNTIF('Call Rcrdg'!A$3:A$350,C90)&gt;0,"Yes","")</f>
        <v/>
      </c>
      <c r="H90" s="37" t="str">
        <f>IF(COUNTIFS('Call Rcrdg'!A$3:A$350,C90,'Call Rcrdg'!H$3:H$350,"Yes")&gt;0,"Yes","")</f>
        <v/>
      </c>
      <c r="I90" s="37" t="str">
        <f>IF(COUNTIFS('Contact Ctr'!A86:A133,$C90,'Contact Ctr'!C86:C133,"Yes")&gt;0,"Yes","")</f>
        <v/>
      </c>
      <c r="K90" s="208" t="str">
        <f t="shared" si="1"/>
        <v/>
      </c>
    </row>
    <row r="91" spans="2:11" x14ac:dyDescent="0.25">
      <c r="B91" s="208"/>
      <c r="C91" s="26"/>
      <c r="D91" s="26"/>
      <c r="G91" s="37" t="str">
        <f>IF(COUNTIF('Call Rcrdg'!A$3:A$350,C91)&gt;0,"Yes","")</f>
        <v/>
      </c>
      <c r="H91" s="37" t="str">
        <f>IF(COUNTIFS('Call Rcrdg'!A$3:A$350,C91,'Call Rcrdg'!H$3:H$350,"Yes")&gt;0,"Yes","")</f>
        <v/>
      </c>
      <c r="I91" s="37" t="str">
        <f>IF(COUNTIFS('Contact Ctr'!A87:A134,$C91,'Contact Ctr'!C87:C134,"Yes")&gt;0,"Yes","")</f>
        <v/>
      </c>
      <c r="K91" s="208" t="str">
        <f t="shared" si="1"/>
        <v/>
      </c>
    </row>
    <row r="92" spans="2:11" x14ac:dyDescent="0.25">
      <c r="B92" s="208"/>
      <c r="C92" s="26"/>
      <c r="D92" s="26"/>
      <c r="G92" s="37" t="str">
        <f>IF(COUNTIF('Call Rcrdg'!A$3:A$350,C92)&gt;0,"Yes","")</f>
        <v/>
      </c>
      <c r="H92" s="37" t="str">
        <f>IF(COUNTIFS('Call Rcrdg'!A$3:A$350,C92,'Call Rcrdg'!H$3:H$350,"Yes")&gt;0,"Yes","")</f>
        <v/>
      </c>
      <c r="I92" s="37" t="str">
        <f>IF(COUNTIFS('Contact Ctr'!A88:A135,$C92,'Contact Ctr'!C88:C135,"Yes")&gt;0,"Yes","")</f>
        <v/>
      </c>
      <c r="K92" s="208" t="str">
        <f t="shared" si="1"/>
        <v/>
      </c>
    </row>
    <row r="93" spans="2:11" x14ac:dyDescent="0.25">
      <c r="B93" s="208"/>
      <c r="C93" s="26"/>
      <c r="D93" s="26"/>
      <c r="G93" s="37" t="str">
        <f>IF(COUNTIF('Call Rcrdg'!A$3:A$350,C93)&gt;0,"Yes","")</f>
        <v/>
      </c>
      <c r="H93" s="37" t="str">
        <f>IF(COUNTIFS('Call Rcrdg'!A$3:A$350,C93,'Call Rcrdg'!H$3:H$350,"Yes")&gt;0,"Yes","")</f>
        <v/>
      </c>
      <c r="I93" s="37" t="str">
        <f>IF(COUNTIFS('Contact Ctr'!A89:A136,$C93,'Contact Ctr'!C89:C136,"Yes")&gt;0,"Yes","")</f>
        <v/>
      </c>
      <c r="K93" s="208" t="str">
        <f t="shared" si="1"/>
        <v/>
      </c>
    </row>
    <row r="94" spans="2:11" x14ac:dyDescent="0.25">
      <c r="B94" s="208"/>
      <c r="C94" s="26"/>
      <c r="D94" s="26"/>
      <c r="G94" s="37" t="str">
        <f>IF(COUNTIF('Call Rcrdg'!A$3:A$350,C94)&gt;0,"Yes","")</f>
        <v/>
      </c>
      <c r="H94" s="37" t="str">
        <f>IF(COUNTIFS('Call Rcrdg'!A$3:A$350,C94,'Call Rcrdg'!H$3:H$350,"Yes")&gt;0,"Yes","")</f>
        <v/>
      </c>
      <c r="I94" s="37" t="str">
        <f>IF(COUNTIFS('Contact Ctr'!A90:A137,$C94,'Contact Ctr'!C90:C137,"Yes")&gt;0,"Yes","")</f>
        <v/>
      </c>
      <c r="K94" s="208" t="str">
        <f t="shared" si="1"/>
        <v/>
      </c>
    </row>
    <row r="95" spans="2:11" x14ac:dyDescent="0.25">
      <c r="B95" s="208"/>
      <c r="C95" s="26"/>
      <c r="D95" s="26"/>
      <c r="G95" s="37" t="str">
        <f>IF(COUNTIF('Call Rcrdg'!A$3:A$350,C95)&gt;0,"Yes","")</f>
        <v/>
      </c>
      <c r="H95" s="37" t="str">
        <f>IF(COUNTIFS('Call Rcrdg'!A$3:A$350,C95,'Call Rcrdg'!H$3:H$350,"Yes")&gt;0,"Yes","")</f>
        <v/>
      </c>
      <c r="I95" s="37" t="str">
        <f>IF(COUNTIFS('Contact Ctr'!A91:A138,$C95,'Contact Ctr'!C91:C138,"Yes")&gt;0,"Yes","")</f>
        <v/>
      </c>
      <c r="K95" s="208" t="str">
        <f t="shared" si="1"/>
        <v/>
      </c>
    </row>
    <row r="96" spans="2:11" x14ac:dyDescent="0.25">
      <c r="B96" s="208"/>
      <c r="C96" s="26"/>
      <c r="D96" s="26"/>
      <c r="G96" s="37" t="str">
        <f>IF(COUNTIF('Call Rcrdg'!A$3:A$350,C96)&gt;0,"Yes","")</f>
        <v/>
      </c>
      <c r="H96" s="37" t="str">
        <f>IF(COUNTIFS('Call Rcrdg'!A$3:A$350,C96,'Call Rcrdg'!H$3:H$350,"Yes")&gt;0,"Yes","")</f>
        <v/>
      </c>
      <c r="I96" s="37" t="str">
        <f>IF(COUNTIFS('Contact Ctr'!A92:A139,$C96,'Contact Ctr'!C92:C139,"Yes")&gt;0,"Yes","")</f>
        <v/>
      </c>
      <c r="K96" s="208" t="str">
        <f t="shared" si="1"/>
        <v/>
      </c>
    </row>
    <row r="97" spans="2:11" x14ac:dyDescent="0.25">
      <c r="B97" s="208"/>
      <c r="C97" s="26"/>
      <c r="D97" s="26"/>
      <c r="G97" s="37" t="str">
        <f>IF(COUNTIF('Call Rcrdg'!A$3:A$350,C97)&gt;0,"Yes","")</f>
        <v/>
      </c>
      <c r="H97" s="37" t="str">
        <f>IF(COUNTIFS('Call Rcrdg'!A$3:A$350,C97,'Call Rcrdg'!H$3:H$350,"Yes")&gt;0,"Yes","")</f>
        <v/>
      </c>
      <c r="I97" s="37" t="str">
        <f>IF(COUNTIFS('Contact Ctr'!A93:A140,$C97,'Contact Ctr'!C93:C140,"Yes")&gt;0,"Yes","")</f>
        <v/>
      </c>
      <c r="K97" s="208" t="str">
        <f t="shared" si="1"/>
        <v/>
      </c>
    </row>
    <row r="98" spans="2:11" x14ac:dyDescent="0.25">
      <c r="B98" s="208"/>
      <c r="C98" s="26"/>
      <c r="D98" s="26"/>
      <c r="G98" s="37" t="str">
        <f>IF(COUNTIF('Call Rcrdg'!A$3:A$350,C98)&gt;0,"Yes","")</f>
        <v/>
      </c>
      <c r="H98" s="37" t="str">
        <f>IF(COUNTIFS('Call Rcrdg'!A$3:A$350,C98,'Call Rcrdg'!H$3:H$350,"Yes")&gt;0,"Yes","")</f>
        <v/>
      </c>
      <c r="I98" s="37" t="str">
        <f>IF(COUNTIFS('Contact Ctr'!A94:A141,$C98,'Contact Ctr'!C94:C141,"Yes")&gt;0,"Yes","")</f>
        <v/>
      </c>
      <c r="K98" s="208" t="str">
        <f t="shared" si="1"/>
        <v/>
      </c>
    </row>
    <row r="99" spans="2:11" x14ac:dyDescent="0.25">
      <c r="B99" s="208"/>
      <c r="C99" s="26"/>
      <c r="D99" s="26"/>
      <c r="G99" s="37" t="str">
        <f>IF(COUNTIF('Call Rcrdg'!A$3:A$350,C99)&gt;0,"Yes","")</f>
        <v/>
      </c>
      <c r="H99" s="37" t="str">
        <f>IF(COUNTIFS('Call Rcrdg'!A$3:A$350,C99,'Call Rcrdg'!H$3:H$350,"Yes")&gt;0,"Yes","")</f>
        <v/>
      </c>
      <c r="I99" s="37" t="str">
        <f>IF(COUNTIFS('Contact Ctr'!A95:A142,$C99,'Contact Ctr'!C95:C142,"Yes")&gt;0,"Yes","")</f>
        <v/>
      </c>
      <c r="K99" s="208" t="str">
        <f t="shared" si="1"/>
        <v/>
      </c>
    </row>
    <row r="100" spans="2:11" x14ac:dyDescent="0.25">
      <c r="B100" s="208"/>
      <c r="C100" s="26"/>
      <c r="D100" s="26"/>
      <c r="G100" s="37" t="str">
        <f>IF(COUNTIF('Call Rcrdg'!A$3:A$350,C100)&gt;0,"Yes","")</f>
        <v/>
      </c>
      <c r="H100" s="37" t="str">
        <f>IF(COUNTIFS('Call Rcrdg'!A$3:A$350,C100,'Call Rcrdg'!H$3:H$350,"Yes")&gt;0,"Yes","")</f>
        <v/>
      </c>
      <c r="I100" s="37" t="str">
        <f>IF(COUNTIFS('Contact Ctr'!A96:A143,$C100,'Contact Ctr'!C96:C143,"Yes")&gt;0,"Yes","")</f>
        <v/>
      </c>
      <c r="K100" s="208" t="str">
        <f t="shared" si="1"/>
        <v/>
      </c>
    </row>
    <row r="101" spans="2:11" x14ac:dyDescent="0.25">
      <c r="B101" s="208"/>
      <c r="C101" s="26"/>
      <c r="D101" s="26"/>
      <c r="G101" s="37" t="str">
        <f>IF(COUNTIF('Call Rcrdg'!A$3:A$350,C101)&gt;0,"Yes","")</f>
        <v/>
      </c>
      <c r="H101" s="37" t="str">
        <f>IF(COUNTIFS('Call Rcrdg'!A$3:A$350,C101,'Call Rcrdg'!H$3:H$350,"Yes")&gt;0,"Yes","")</f>
        <v/>
      </c>
      <c r="I101" s="37" t="str">
        <f>IF(COUNTIFS('Contact Ctr'!A97:A144,$C101,'Contact Ctr'!C97:C144,"Yes")&gt;0,"Yes","")</f>
        <v/>
      </c>
      <c r="K101" s="208" t="str">
        <f t="shared" si="1"/>
        <v/>
      </c>
    </row>
    <row r="102" spans="2:11" x14ac:dyDescent="0.25">
      <c r="B102" s="208"/>
      <c r="C102" s="26"/>
      <c r="D102" s="26"/>
      <c r="G102" s="37" t="str">
        <f>IF(COUNTIF('Call Rcrdg'!A$3:A$350,C102)&gt;0,"Yes","")</f>
        <v/>
      </c>
      <c r="H102" s="37" t="str">
        <f>IF(COUNTIFS('Call Rcrdg'!A$3:A$350,C102,'Call Rcrdg'!H$3:H$350,"Yes")&gt;0,"Yes","")</f>
        <v/>
      </c>
      <c r="I102" s="37" t="str">
        <f>IF(COUNTIFS('Contact Ctr'!A98:A145,$C102,'Contact Ctr'!C98:C145,"Yes")&gt;0,"Yes","")</f>
        <v/>
      </c>
      <c r="K102" s="208" t="str">
        <f t="shared" si="1"/>
        <v/>
      </c>
    </row>
    <row r="103" spans="2:11" x14ac:dyDescent="0.25">
      <c r="B103" s="208"/>
      <c r="C103" s="26"/>
      <c r="D103" s="26"/>
      <c r="G103" s="37" t="str">
        <f>IF(COUNTIF('Call Rcrdg'!A$3:A$350,C103)&gt;0,"Yes","")</f>
        <v/>
      </c>
      <c r="H103" s="37" t="str">
        <f>IF(COUNTIFS('Call Rcrdg'!A$3:A$350,C103,'Call Rcrdg'!H$3:H$350,"Yes")&gt;0,"Yes","")</f>
        <v/>
      </c>
      <c r="I103" s="37" t="str">
        <f>IF(COUNTIFS('Contact Ctr'!A99:A146,$C103,'Contact Ctr'!C99:C146,"Yes")&gt;0,"Yes","")</f>
        <v/>
      </c>
      <c r="K103" s="208" t="str">
        <f t="shared" si="1"/>
        <v/>
      </c>
    </row>
    <row r="104" spans="2:11" x14ac:dyDescent="0.25">
      <c r="B104" s="208"/>
      <c r="C104" s="26"/>
      <c r="D104" s="26"/>
      <c r="G104" s="37" t="str">
        <f>IF(COUNTIF('Call Rcrdg'!A$3:A$350,C104)&gt;0,"Yes","")</f>
        <v/>
      </c>
      <c r="H104" s="37" t="str">
        <f>IF(COUNTIFS('Call Rcrdg'!A$3:A$350,C104,'Call Rcrdg'!H$3:H$350,"Yes")&gt;0,"Yes","")</f>
        <v/>
      </c>
      <c r="I104" s="37" t="str">
        <f>IF(COUNTIFS('Contact Ctr'!A100:A147,$C104,'Contact Ctr'!C100:C147,"Yes")&gt;0,"Yes","")</f>
        <v/>
      </c>
      <c r="K104" s="208" t="str">
        <f t="shared" si="1"/>
        <v/>
      </c>
    </row>
    <row r="105" spans="2:11" x14ac:dyDescent="0.25">
      <c r="B105" s="208"/>
      <c r="C105" s="26"/>
      <c r="D105" s="26"/>
      <c r="G105" s="37" t="str">
        <f>IF(COUNTIF('Call Rcrdg'!A$3:A$350,C105)&gt;0,"Yes","")</f>
        <v/>
      </c>
      <c r="H105" s="37" t="str">
        <f>IF(COUNTIFS('Call Rcrdg'!A$3:A$350,C105,'Call Rcrdg'!H$3:H$350,"Yes")&gt;0,"Yes","")</f>
        <v/>
      </c>
      <c r="I105" s="37" t="str">
        <f>IF(COUNTIFS('Contact Ctr'!A101:A148,$C105,'Contact Ctr'!C101:C148,"Yes")&gt;0,"Yes","")</f>
        <v/>
      </c>
      <c r="K105" s="208" t="str">
        <f t="shared" si="1"/>
        <v/>
      </c>
    </row>
    <row r="106" spans="2:11" x14ac:dyDescent="0.25">
      <c r="B106" s="208"/>
      <c r="C106" s="26"/>
      <c r="D106" s="26"/>
      <c r="G106" s="37" t="str">
        <f>IF(COUNTIF('Call Rcrdg'!A$3:A$350,C106)&gt;0,"Yes","")</f>
        <v/>
      </c>
      <c r="H106" s="37" t="str">
        <f>IF(COUNTIFS('Call Rcrdg'!A$3:A$350,C106,'Call Rcrdg'!H$3:H$350,"Yes")&gt;0,"Yes","")</f>
        <v/>
      </c>
      <c r="I106" s="37" t="str">
        <f>IF(COUNTIFS('Contact Ctr'!A102:A149,$C106,'Contact Ctr'!C102:C149,"Yes")&gt;0,"Yes","")</f>
        <v/>
      </c>
      <c r="K106" s="208" t="str">
        <f t="shared" si="1"/>
        <v/>
      </c>
    </row>
    <row r="107" spans="2:11" x14ac:dyDescent="0.25">
      <c r="B107" s="208"/>
      <c r="C107" s="26"/>
      <c r="D107" s="26"/>
      <c r="G107" s="37" t="str">
        <f>IF(COUNTIF('Call Rcrdg'!A$3:A$350,C107)&gt;0,"Yes","")</f>
        <v/>
      </c>
      <c r="H107" s="37" t="str">
        <f>IF(COUNTIFS('Call Rcrdg'!A$3:A$350,C107,'Call Rcrdg'!H$3:H$350,"Yes")&gt;0,"Yes","")</f>
        <v/>
      </c>
      <c r="I107" s="37" t="str">
        <f>IF(COUNTIFS('Contact Ctr'!A103:A150,$C107,'Contact Ctr'!C103:C150,"Yes")&gt;0,"Yes","")</f>
        <v/>
      </c>
      <c r="K107" s="208" t="str">
        <f t="shared" si="1"/>
        <v/>
      </c>
    </row>
    <row r="108" spans="2:11" x14ac:dyDescent="0.25">
      <c r="B108" s="208"/>
      <c r="C108" s="26"/>
      <c r="D108" s="26"/>
      <c r="G108" s="37" t="str">
        <f>IF(COUNTIF('Call Rcrdg'!A$3:A$350,C108)&gt;0,"Yes","")</f>
        <v/>
      </c>
      <c r="H108" s="37" t="str">
        <f>IF(COUNTIFS('Call Rcrdg'!A$3:A$350,C108,'Call Rcrdg'!H$3:H$350,"Yes")&gt;0,"Yes","")</f>
        <v/>
      </c>
      <c r="I108" s="37" t="str">
        <f>IF(COUNTIFS('Contact Ctr'!A104:A151,$C108,'Contact Ctr'!C104:C151,"Yes")&gt;0,"Yes","")</f>
        <v/>
      </c>
      <c r="K108" s="208" t="str">
        <f t="shared" si="1"/>
        <v/>
      </c>
    </row>
    <row r="109" spans="2:11" x14ac:dyDescent="0.25">
      <c r="B109" s="208"/>
      <c r="C109" s="26"/>
      <c r="D109" s="26"/>
      <c r="G109" s="37" t="str">
        <f>IF(COUNTIF('Call Rcrdg'!A$3:A$350,C109)&gt;0,"Yes","")</f>
        <v/>
      </c>
      <c r="H109" s="37" t="str">
        <f>IF(COUNTIFS('Call Rcrdg'!A$3:A$350,C109,'Call Rcrdg'!H$3:H$350,"Yes")&gt;0,"Yes","")</f>
        <v/>
      </c>
      <c r="I109" s="37" t="str">
        <f>IF(COUNTIFS('Contact Ctr'!A105:A152,$C109,'Contact Ctr'!C105:C152,"Yes")&gt;0,"Yes","")</f>
        <v/>
      </c>
      <c r="K109" s="208" t="str">
        <f t="shared" si="1"/>
        <v/>
      </c>
    </row>
    <row r="110" spans="2:11" x14ac:dyDescent="0.25">
      <c r="B110" s="208"/>
      <c r="C110" s="26"/>
      <c r="D110" s="26"/>
      <c r="G110" s="37" t="str">
        <f>IF(COUNTIF('Call Rcrdg'!A$3:A$350,C110)&gt;0,"Yes","")</f>
        <v/>
      </c>
      <c r="H110" s="37" t="str">
        <f>IF(COUNTIFS('Call Rcrdg'!A$3:A$350,C110,'Call Rcrdg'!H$3:H$350,"Yes")&gt;0,"Yes","")</f>
        <v/>
      </c>
      <c r="I110" s="37" t="str">
        <f>IF(COUNTIFS('Contact Ctr'!A106:A153,$C110,'Contact Ctr'!C106:C153,"Yes")&gt;0,"Yes","")</f>
        <v/>
      </c>
      <c r="K110" s="208" t="str">
        <f t="shared" si="1"/>
        <v/>
      </c>
    </row>
    <row r="111" spans="2:11" x14ac:dyDescent="0.25">
      <c r="B111" s="208"/>
      <c r="C111" s="26"/>
      <c r="D111" s="26"/>
      <c r="G111" s="37" t="str">
        <f>IF(COUNTIF('Call Rcrdg'!A$3:A$350,C111)&gt;0,"Yes","")</f>
        <v/>
      </c>
      <c r="H111" s="37" t="str">
        <f>IF(COUNTIFS('Call Rcrdg'!A$3:A$350,C111,'Call Rcrdg'!H$3:H$350,"Yes")&gt;0,"Yes","")</f>
        <v/>
      </c>
      <c r="I111" s="37" t="str">
        <f>IF(COUNTIFS('Contact Ctr'!A107:A154,$C111,'Contact Ctr'!C107:C154,"Yes")&gt;0,"Yes","")</f>
        <v/>
      </c>
      <c r="K111" s="208" t="str">
        <f t="shared" si="1"/>
        <v/>
      </c>
    </row>
    <row r="112" spans="2:11" x14ac:dyDescent="0.25">
      <c r="B112" s="208"/>
      <c r="C112" s="26"/>
      <c r="D112" s="26"/>
      <c r="G112" s="37" t="str">
        <f>IF(COUNTIF('Call Rcrdg'!A$3:A$350,C112)&gt;0,"Yes","")</f>
        <v/>
      </c>
      <c r="H112" s="37" t="str">
        <f>IF(COUNTIFS('Call Rcrdg'!A$3:A$350,C112,'Call Rcrdg'!H$3:H$350,"Yes")&gt;0,"Yes","")</f>
        <v/>
      </c>
      <c r="I112" s="37" t="str">
        <f>IF(COUNTIFS('Contact Ctr'!A108:A155,$C112,'Contact Ctr'!C108:C155,"Yes")&gt;0,"Yes","")</f>
        <v/>
      </c>
      <c r="K112" s="208" t="str">
        <f t="shared" si="1"/>
        <v/>
      </c>
    </row>
    <row r="113" spans="2:11" x14ac:dyDescent="0.25">
      <c r="B113" s="208"/>
      <c r="C113" s="26"/>
      <c r="D113" s="26"/>
      <c r="G113" s="37" t="str">
        <f>IF(COUNTIF('Call Rcrdg'!A$3:A$350,C113)&gt;0,"Yes","")</f>
        <v/>
      </c>
      <c r="H113" s="37" t="str">
        <f>IF(COUNTIFS('Call Rcrdg'!A$3:A$350,C113,'Call Rcrdg'!H$3:H$350,"Yes")&gt;0,"Yes","")</f>
        <v/>
      </c>
      <c r="I113" s="37" t="str">
        <f>IF(COUNTIFS('Contact Ctr'!A109:A156,$C113,'Contact Ctr'!C109:C156,"Yes")&gt;0,"Yes","")</f>
        <v/>
      </c>
      <c r="K113" s="208" t="str">
        <f t="shared" si="1"/>
        <v/>
      </c>
    </row>
    <row r="114" spans="2:11" x14ac:dyDescent="0.25">
      <c r="B114" s="208"/>
      <c r="C114" s="26"/>
      <c r="D114" s="26"/>
      <c r="G114" s="37" t="str">
        <f>IF(COUNTIF('Call Rcrdg'!A$3:A$350,C114)&gt;0,"Yes","")</f>
        <v/>
      </c>
      <c r="H114" s="37" t="str">
        <f>IF(COUNTIFS('Call Rcrdg'!A$3:A$350,C114,'Call Rcrdg'!H$3:H$350,"Yes")&gt;0,"Yes","")</f>
        <v/>
      </c>
      <c r="I114" s="37" t="str">
        <f>IF(COUNTIFS('Contact Ctr'!A110:A157,$C114,'Contact Ctr'!C110:C157,"Yes")&gt;0,"Yes","")</f>
        <v/>
      </c>
      <c r="K114" s="208" t="str">
        <f t="shared" si="1"/>
        <v/>
      </c>
    </row>
    <row r="115" spans="2:11" x14ac:dyDescent="0.25">
      <c r="B115" s="208"/>
      <c r="C115" s="26"/>
      <c r="D115" s="26"/>
      <c r="G115" s="37" t="str">
        <f>IF(COUNTIF('Call Rcrdg'!A$3:A$350,C115)&gt;0,"Yes","")</f>
        <v/>
      </c>
      <c r="H115" s="37" t="str">
        <f>IF(COUNTIFS('Call Rcrdg'!A$3:A$350,C115,'Call Rcrdg'!H$3:H$350,"Yes")&gt;0,"Yes","")</f>
        <v/>
      </c>
      <c r="I115" s="37" t="str">
        <f>IF(COUNTIFS('Contact Ctr'!A111:A158,$C115,'Contact Ctr'!C111:C158,"Yes")&gt;0,"Yes","")</f>
        <v/>
      </c>
      <c r="K115" s="208" t="str">
        <f t="shared" si="1"/>
        <v/>
      </c>
    </row>
    <row r="116" spans="2:11" x14ac:dyDescent="0.25">
      <c r="B116" s="208"/>
      <c r="C116" s="26"/>
      <c r="D116" s="26"/>
      <c r="G116" s="37" t="str">
        <f>IF(COUNTIF('Call Rcrdg'!A$3:A$350,C116)&gt;0,"Yes","")</f>
        <v/>
      </c>
      <c r="H116" s="37" t="str">
        <f>IF(COUNTIFS('Call Rcrdg'!A$3:A$350,C116,'Call Rcrdg'!H$3:H$350,"Yes")&gt;0,"Yes","")</f>
        <v/>
      </c>
      <c r="I116" s="37" t="str">
        <f>IF(COUNTIFS('Contact Ctr'!A112:A159,$C116,'Contact Ctr'!C112:C159,"Yes")&gt;0,"Yes","")</f>
        <v/>
      </c>
      <c r="K116" s="208" t="str">
        <f t="shared" si="1"/>
        <v/>
      </c>
    </row>
    <row r="117" spans="2:11" x14ac:dyDescent="0.25">
      <c r="B117" s="208"/>
      <c r="C117" s="26"/>
      <c r="D117" s="26"/>
      <c r="G117" s="37" t="str">
        <f>IF(COUNTIF('Call Rcrdg'!A$3:A$350,C117)&gt;0,"Yes","")</f>
        <v/>
      </c>
      <c r="H117" s="37" t="str">
        <f>IF(COUNTIFS('Call Rcrdg'!A$3:A$350,C117,'Call Rcrdg'!H$3:H$350,"Yes")&gt;0,"Yes","")</f>
        <v/>
      </c>
      <c r="I117" s="37" t="str">
        <f>IF(COUNTIFS('Contact Ctr'!A113:A160,$C117,'Contact Ctr'!C113:C160,"Yes")&gt;0,"Yes","")</f>
        <v/>
      </c>
      <c r="K117" s="208" t="str">
        <f t="shared" si="1"/>
        <v/>
      </c>
    </row>
    <row r="118" spans="2:11" x14ac:dyDescent="0.25">
      <c r="B118" s="208"/>
      <c r="C118" s="26"/>
      <c r="D118" s="26"/>
      <c r="G118" s="37" t="str">
        <f>IF(COUNTIF('Call Rcrdg'!A$3:A$350,C118)&gt;0,"Yes","")</f>
        <v/>
      </c>
      <c r="H118" s="37" t="str">
        <f>IF(COUNTIFS('Call Rcrdg'!A$3:A$350,C118,'Call Rcrdg'!H$3:H$350,"Yes")&gt;0,"Yes","")</f>
        <v/>
      </c>
      <c r="I118" s="37" t="str">
        <f>IF(COUNTIFS('Contact Ctr'!A114:A161,$C118,'Contact Ctr'!C114:C161,"Yes")&gt;0,"Yes","")</f>
        <v/>
      </c>
      <c r="K118" s="208" t="str">
        <f t="shared" si="1"/>
        <v/>
      </c>
    </row>
    <row r="119" spans="2:11" x14ac:dyDescent="0.25">
      <c r="B119" s="208"/>
      <c r="C119" s="26"/>
      <c r="D119" s="26"/>
      <c r="G119" s="37" t="str">
        <f>IF(COUNTIF('Call Rcrdg'!A$3:A$350,C119)&gt;0,"Yes","")</f>
        <v/>
      </c>
      <c r="H119" s="37" t="str">
        <f>IF(COUNTIFS('Call Rcrdg'!A$3:A$350,C119,'Call Rcrdg'!H$3:H$350,"Yes")&gt;0,"Yes","")</f>
        <v/>
      </c>
      <c r="I119" s="37" t="str">
        <f>IF(COUNTIFS('Contact Ctr'!A115:A162,$C119,'Contact Ctr'!C115:C162,"Yes")&gt;0,"Yes","")</f>
        <v/>
      </c>
      <c r="K119" s="208" t="str">
        <f t="shared" si="1"/>
        <v/>
      </c>
    </row>
    <row r="120" spans="2:11" x14ac:dyDescent="0.25">
      <c r="B120" s="208"/>
      <c r="C120" s="26"/>
      <c r="D120" s="26"/>
      <c r="G120" s="37" t="str">
        <f>IF(COUNTIF('Call Rcrdg'!A$3:A$350,C120)&gt;0,"Yes","")</f>
        <v/>
      </c>
      <c r="H120" s="37" t="str">
        <f>IF(COUNTIFS('Call Rcrdg'!A$3:A$350,C120,'Call Rcrdg'!H$3:H$350,"Yes")&gt;0,"Yes","")</f>
        <v/>
      </c>
      <c r="I120" s="37" t="str">
        <f>IF(COUNTIFS('Contact Ctr'!A116:A163,$C120,'Contact Ctr'!C116:C163,"Yes")&gt;0,"Yes","")</f>
        <v/>
      </c>
      <c r="K120" s="208" t="str">
        <f t="shared" si="1"/>
        <v/>
      </c>
    </row>
    <row r="121" spans="2:11" x14ac:dyDescent="0.25">
      <c r="B121" s="208"/>
      <c r="C121" s="26"/>
      <c r="D121" s="26"/>
      <c r="G121" s="37" t="str">
        <f>IF(COUNTIF('Call Rcrdg'!A$3:A$350,C121)&gt;0,"Yes","")</f>
        <v/>
      </c>
      <c r="H121" s="37" t="str">
        <f>IF(COUNTIFS('Call Rcrdg'!A$3:A$350,C121,'Call Rcrdg'!H$3:H$350,"Yes")&gt;0,"Yes","")</f>
        <v/>
      </c>
      <c r="I121" s="37" t="str">
        <f>IF(COUNTIFS('Contact Ctr'!A117:A164,$C121,'Contact Ctr'!C117:C164,"Yes")&gt;0,"Yes","")</f>
        <v/>
      </c>
      <c r="K121" s="208" t="str">
        <f t="shared" si="1"/>
        <v/>
      </c>
    </row>
    <row r="122" spans="2:11" x14ac:dyDescent="0.25">
      <c r="B122" s="208"/>
      <c r="C122" s="26"/>
      <c r="D122" s="26"/>
      <c r="G122" s="37" t="str">
        <f>IF(COUNTIF('Call Rcrdg'!A$3:A$350,C122)&gt;0,"Yes","")</f>
        <v/>
      </c>
      <c r="H122" s="37" t="str">
        <f>IF(COUNTIFS('Call Rcrdg'!A$3:A$350,C122,'Call Rcrdg'!H$3:H$350,"Yes")&gt;0,"Yes","")</f>
        <v/>
      </c>
      <c r="I122" s="37" t="str">
        <f>IF(COUNTIFS('Contact Ctr'!A118:A165,$C122,'Contact Ctr'!C118:C165,"Yes")&gt;0,"Yes","")</f>
        <v/>
      </c>
      <c r="K122" s="208" t="str">
        <f t="shared" si="1"/>
        <v/>
      </c>
    </row>
    <row r="123" spans="2:11" x14ac:dyDescent="0.25">
      <c r="B123" s="208"/>
      <c r="C123" s="26"/>
      <c r="D123" s="26"/>
      <c r="G123" s="37" t="str">
        <f>IF(COUNTIF('Call Rcrdg'!A$3:A$350,C123)&gt;0,"Yes","")</f>
        <v/>
      </c>
      <c r="H123" s="37" t="str">
        <f>IF(COUNTIFS('Call Rcrdg'!A$3:A$350,C123,'Call Rcrdg'!H$3:H$350,"Yes")&gt;0,"Yes","")</f>
        <v/>
      </c>
      <c r="I123" s="37" t="str">
        <f>IF(COUNTIFS('Contact Ctr'!A119:A166,$C123,'Contact Ctr'!C119:C166,"Yes")&gt;0,"Yes","")</f>
        <v/>
      </c>
      <c r="K123" s="208" t="str">
        <f t="shared" si="1"/>
        <v/>
      </c>
    </row>
    <row r="124" spans="2:11" x14ac:dyDescent="0.25">
      <c r="B124" s="208"/>
      <c r="C124" s="26"/>
      <c r="D124" s="26"/>
      <c r="G124" s="37" t="str">
        <f>IF(COUNTIF('Call Rcrdg'!A$3:A$350,C124)&gt;0,"Yes","")</f>
        <v/>
      </c>
      <c r="H124" s="37" t="str">
        <f>IF(COUNTIFS('Call Rcrdg'!A$3:A$350,C124,'Call Rcrdg'!H$3:H$350,"Yes")&gt;0,"Yes","")</f>
        <v/>
      </c>
      <c r="I124" s="37" t="str">
        <f>IF(COUNTIFS('Contact Ctr'!A120:A167,$C124,'Contact Ctr'!C120:C167,"Yes")&gt;0,"Yes","")</f>
        <v/>
      </c>
      <c r="K124" s="208" t="str">
        <f t="shared" si="1"/>
        <v/>
      </c>
    </row>
    <row r="125" spans="2:11" x14ac:dyDescent="0.25">
      <c r="B125" s="208"/>
      <c r="C125" s="26"/>
      <c r="D125" s="26"/>
      <c r="G125" s="37" t="str">
        <f>IF(COUNTIF('Call Rcrdg'!A$3:A$350,C125)&gt;0,"Yes","")</f>
        <v/>
      </c>
      <c r="H125" s="37" t="str">
        <f>IF(COUNTIFS('Call Rcrdg'!A$3:A$350,C125,'Call Rcrdg'!H$3:H$350,"Yes")&gt;0,"Yes","")</f>
        <v/>
      </c>
      <c r="I125" s="37" t="str">
        <f>IF(COUNTIFS('Contact Ctr'!A121:A168,$C125,'Contact Ctr'!C121:C168,"Yes")&gt;0,"Yes","")</f>
        <v/>
      </c>
      <c r="K125" s="208" t="str">
        <f t="shared" si="1"/>
        <v/>
      </c>
    </row>
    <row r="126" spans="2:11" x14ac:dyDescent="0.25">
      <c r="B126" s="208"/>
      <c r="C126" s="26"/>
      <c r="D126" s="26"/>
      <c r="G126" s="37" t="str">
        <f>IF(COUNTIF('Call Rcrdg'!A$3:A$350,C126)&gt;0,"Yes","")</f>
        <v/>
      </c>
      <c r="H126" s="37" t="str">
        <f>IF(COUNTIFS('Call Rcrdg'!A$3:A$350,C126,'Call Rcrdg'!H$3:H$350,"Yes")&gt;0,"Yes","")</f>
        <v/>
      </c>
      <c r="I126" s="37" t="str">
        <f>IF(COUNTIFS('Contact Ctr'!A122:A169,$C126,'Contact Ctr'!C122:C169,"Yes")&gt;0,"Yes","")</f>
        <v/>
      </c>
      <c r="K126" s="208" t="str">
        <f t="shared" si="1"/>
        <v/>
      </c>
    </row>
    <row r="127" spans="2:11" x14ac:dyDescent="0.25">
      <c r="B127" s="208"/>
      <c r="C127" s="26"/>
      <c r="D127" s="26"/>
      <c r="G127" s="37" t="str">
        <f>IF(COUNTIF('Call Rcrdg'!A$3:A$350,C127)&gt;0,"Yes","")</f>
        <v/>
      </c>
      <c r="H127" s="37" t="str">
        <f>IF(COUNTIFS('Call Rcrdg'!A$3:A$350,C127,'Call Rcrdg'!H$3:H$350,"Yes")&gt;0,"Yes","")</f>
        <v/>
      </c>
      <c r="I127" s="37" t="str">
        <f>IF(COUNTIFS('Contact Ctr'!A123:A170,$C127,'Contact Ctr'!C123:C170,"Yes")&gt;0,"Yes","")</f>
        <v/>
      </c>
      <c r="K127" s="208" t="str">
        <f t="shared" si="1"/>
        <v/>
      </c>
    </row>
    <row r="128" spans="2:11" x14ac:dyDescent="0.25">
      <c r="B128" s="208"/>
      <c r="C128" s="26"/>
      <c r="D128" s="26"/>
      <c r="G128" s="37" t="str">
        <f>IF(COUNTIF('Call Rcrdg'!A$3:A$350,C128)&gt;0,"Yes","")</f>
        <v/>
      </c>
      <c r="H128" s="37" t="str">
        <f>IF(COUNTIFS('Call Rcrdg'!A$3:A$350,C128,'Call Rcrdg'!H$3:H$350,"Yes")&gt;0,"Yes","")</f>
        <v/>
      </c>
      <c r="I128" s="37" t="str">
        <f>IF(COUNTIFS('Contact Ctr'!A124:A171,$C128,'Contact Ctr'!C124:C171,"Yes")&gt;0,"Yes","")</f>
        <v/>
      </c>
      <c r="K128" s="208" t="str">
        <f t="shared" si="1"/>
        <v/>
      </c>
    </row>
    <row r="129" spans="2:11" x14ac:dyDescent="0.25">
      <c r="B129" s="208"/>
      <c r="C129" s="26"/>
      <c r="D129" s="26"/>
      <c r="G129" s="37" t="str">
        <f>IF(COUNTIF('Call Rcrdg'!A$3:A$350,C129)&gt;0,"Yes","")</f>
        <v/>
      </c>
      <c r="H129" s="37" t="str">
        <f>IF(COUNTIFS('Call Rcrdg'!A$3:A$350,C129,'Call Rcrdg'!H$3:H$350,"Yes")&gt;0,"Yes","")</f>
        <v/>
      </c>
      <c r="I129" s="37" t="str">
        <f>IF(COUNTIFS('Contact Ctr'!A125:A172,$C129,'Contact Ctr'!C125:C172,"Yes")&gt;0,"Yes","")</f>
        <v/>
      </c>
      <c r="K129" s="208" t="str">
        <f t="shared" si="1"/>
        <v/>
      </c>
    </row>
    <row r="130" spans="2:11" x14ac:dyDescent="0.25">
      <c r="B130" s="208"/>
      <c r="C130" s="26"/>
      <c r="D130" s="26"/>
      <c r="G130" s="37" t="str">
        <f>IF(COUNTIF('Call Rcrdg'!A$3:A$350,C130)&gt;0,"Yes","")</f>
        <v/>
      </c>
      <c r="H130" s="37" t="str">
        <f>IF(COUNTIFS('Call Rcrdg'!A$3:A$350,C130,'Call Rcrdg'!H$3:H$350,"Yes")&gt;0,"Yes","")</f>
        <v/>
      </c>
      <c r="I130" s="37" t="str">
        <f>IF(COUNTIFS('Contact Ctr'!A126:A173,$C130,'Contact Ctr'!C126:C173,"Yes")&gt;0,"Yes","")</f>
        <v/>
      </c>
      <c r="K130" s="208" t="str">
        <f t="shared" si="1"/>
        <v/>
      </c>
    </row>
    <row r="131" spans="2:11" x14ac:dyDescent="0.25">
      <c r="B131" s="208"/>
      <c r="C131" s="26"/>
      <c r="D131" s="26"/>
      <c r="G131" s="37" t="str">
        <f>IF(COUNTIF('Call Rcrdg'!A$3:A$350,C131)&gt;0,"Yes","")</f>
        <v/>
      </c>
      <c r="H131" s="37" t="str">
        <f>IF(COUNTIFS('Call Rcrdg'!A$3:A$350,C131,'Call Rcrdg'!H$3:H$350,"Yes")&gt;0,"Yes","")</f>
        <v/>
      </c>
      <c r="I131" s="37" t="str">
        <f>IF(COUNTIFS('Contact Ctr'!A127:A174,$C131,'Contact Ctr'!C127:C174,"Yes")&gt;0,"Yes","")</f>
        <v/>
      </c>
      <c r="K131" s="208" t="str">
        <f t="shared" si="1"/>
        <v/>
      </c>
    </row>
    <row r="132" spans="2:11" x14ac:dyDescent="0.25">
      <c r="B132" s="208"/>
      <c r="C132" s="26"/>
      <c r="D132" s="26"/>
      <c r="G132" s="37" t="str">
        <f>IF(COUNTIF('Call Rcrdg'!A$3:A$350,C132)&gt;0,"Yes","")</f>
        <v/>
      </c>
      <c r="H132" s="37" t="str">
        <f>IF(COUNTIFS('Call Rcrdg'!A$3:A$350,C132,'Call Rcrdg'!H$3:H$350,"Yes")&gt;0,"Yes","")</f>
        <v/>
      </c>
      <c r="I132" s="37" t="str">
        <f>IF(COUNTIFS('Contact Ctr'!A128:A175,$C132,'Contact Ctr'!C128:C175,"Yes")&gt;0,"Yes","")</f>
        <v/>
      </c>
      <c r="K132" s="208" t="str">
        <f t="shared" si="1"/>
        <v/>
      </c>
    </row>
    <row r="133" spans="2:11" x14ac:dyDescent="0.25">
      <c r="B133" s="208"/>
      <c r="C133" s="26"/>
      <c r="D133" s="26"/>
      <c r="G133" s="37" t="str">
        <f>IF(COUNTIF('Call Rcrdg'!A$3:A$350,C133)&gt;0,"Yes","")</f>
        <v/>
      </c>
      <c r="H133" s="37" t="str">
        <f>IF(COUNTIFS('Call Rcrdg'!A$3:A$350,C133,'Call Rcrdg'!H$3:H$350,"Yes")&gt;0,"Yes","")</f>
        <v/>
      </c>
      <c r="I133" s="37" t="str">
        <f>IF(COUNTIFS('Contact Ctr'!A129:A176,$C133,'Contact Ctr'!C129:C176,"Yes")&gt;0,"Yes","")</f>
        <v/>
      </c>
      <c r="K133" s="208" t="str">
        <f t="shared" si="1"/>
        <v/>
      </c>
    </row>
    <row r="134" spans="2:11" x14ac:dyDescent="0.25">
      <c r="B134" s="208"/>
      <c r="C134" s="26"/>
      <c r="D134" s="26"/>
      <c r="G134" s="37" t="str">
        <f>IF(COUNTIF('Call Rcrdg'!A$3:A$350,C134)&gt;0,"Yes","")</f>
        <v/>
      </c>
      <c r="H134" s="37" t="str">
        <f>IF(COUNTIFS('Call Rcrdg'!A$3:A$350,C134,'Call Rcrdg'!H$3:H$350,"Yes")&gt;0,"Yes","")</f>
        <v/>
      </c>
      <c r="I134" s="37" t="str">
        <f>IF(COUNTIFS('Contact Ctr'!A130:A177,$C134,'Contact Ctr'!C130:C177,"Yes")&gt;0,"Yes","")</f>
        <v/>
      </c>
      <c r="K134" s="208" t="str">
        <f t="shared" si="1"/>
        <v/>
      </c>
    </row>
    <row r="135" spans="2:11" x14ac:dyDescent="0.25">
      <c r="B135" s="208"/>
      <c r="C135" s="26"/>
      <c r="D135" s="26"/>
      <c r="G135" s="37" t="str">
        <f>IF(COUNTIF('Call Rcrdg'!A$3:A$350,C135)&gt;0,"Yes","")</f>
        <v/>
      </c>
      <c r="H135" s="37" t="str">
        <f>IF(COUNTIFS('Call Rcrdg'!A$3:A$350,C135,'Call Rcrdg'!H$3:H$350,"Yes")&gt;0,"Yes","")</f>
        <v/>
      </c>
      <c r="I135" s="37" t="str">
        <f>IF(COUNTIFS('Contact Ctr'!A131:A178,$C135,'Contact Ctr'!C131:C178,"Yes")&gt;0,"Yes","")</f>
        <v/>
      </c>
      <c r="K135" s="208" t="str">
        <f t="shared" si="1"/>
        <v/>
      </c>
    </row>
    <row r="136" spans="2:11" x14ac:dyDescent="0.25">
      <c r="B136" s="208"/>
      <c r="C136" s="26"/>
      <c r="D136" s="26"/>
      <c r="G136" s="37" t="str">
        <f>IF(COUNTIF('Call Rcrdg'!A$3:A$350,C136)&gt;0,"Yes","")</f>
        <v/>
      </c>
      <c r="H136" s="37" t="str">
        <f>IF(COUNTIFS('Call Rcrdg'!A$3:A$350,C136,'Call Rcrdg'!H$3:H$350,"Yes")&gt;0,"Yes","")</f>
        <v/>
      </c>
      <c r="I136" s="37" t="str">
        <f>IF(COUNTIFS('Contact Ctr'!A132:A179,$C136,'Contact Ctr'!C132:C179,"Yes")&gt;0,"Yes","")</f>
        <v/>
      </c>
      <c r="K136" s="208" t="str">
        <f t="shared" si="1"/>
        <v/>
      </c>
    </row>
    <row r="137" spans="2:11" x14ac:dyDescent="0.25">
      <c r="B137" s="208"/>
      <c r="C137" s="26"/>
      <c r="D137" s="26"/>
      <c r="G137" s="37" t="str">
        <f>IF(COUNTIF('Call Rcrdg'!A$3:A$350,C137)&gt;0,"Yes","")</f>
        <v/>
      </c>
      <c r="H137" s="37" t="str">
        <f>IF(COUNTIFS('Call Rcrdg'!A$3:A$350,C137,'Call Rcrdg'!H$3:H$350,"Yes")&gt;0,"Yes","")</f>
        <v/>
      </c>
      <c r="I137" s="37" t="str">
        <f>IF(COUNTIFS('Contact Ctr'!A133:A180,$C137,'Contact Ctr'!C133:C180,"Yes")&gt;0,"Yes","")</f>
        <v/>
      </c>
      <c r="K137" s="208" t="str">
        <f t="shared" ref="K137:K200" si="2">IF(B137="","",$J137&amp;" - " &amp;$B137)</f>
        <v/>
      </c>
    </row>
    <row r="138" spans="2:11" x14ac:dyDescent="0.25">
      <c r="B138" s="208"/>
      <c r="C138" s="26"/>
      <c r="D138" s="26"/>
      <c r="G138" s="37" t="str">
        <f>IF(COUNTIF('Call Rcrdg'!A$3:A$350,C138)&gt;0,"Yes","")</f>
        <v/>
      </c>
      <c r="H138" s="37" t="str">
        <f>IF(COUNTIFS('Call Rcrdg'!A$3:A$350,C138,'Call Rcrdg'!H$3:H$350,"Yes")&gt;0,"Yes","")</f>
        <v/>
      </c>
      <c r="I138" s="37" t="str">
        <f>IF(COUNTIFS('Contact Ctr'!A134:A181,$C138,'Contact Ctr'!C134:C181,"Yes")&gt;0,"Yes","")</f>
        <v/>
      </c>
      <c r="K138" s="208" t="str">
        <f t="shared" si="2"/>
        <v/>
      </c>
    </row>
    <row r="139" spans="2:11" x14ac:dyDescent="0.25">
      <c r="B139" s="208"/>
      <c r="C139" s="26"/>
      <c r="D139" s="26"/>
      <c r="G139" s="37" t="str">
        <f>IF(COUNTIF('Call Rcrdg'!A$3:A$350,C139)&gt;0,"Yes","")</f>
        <v/>
      </c>
      <c r="H139" s="37" t="str">
        <f>IF(COUNTIFS('Call Rcrdg'!A$3:A$350,C139,'Call Rcrdg'!H$3:H$350,"Yes")&gt;0,"Yes","")</f>
        <v/>
      </c>
      <c r="I139" s="37" t="str">
        <f>IF(COUNTIFS('Contact Ctr'!A135:A182,$C139,'Contact Ctr'!C135:C182,"Yes")&gt;0,"Yes","")</f>
        <v/>
      </c>
      <c r="K139" s="208" t="str">
        <f t="shared" si="2"/>
        <v/>
      </c>
    </row>
    <row r="140" spans="2:11" x14ac:dyDescent="0.25">
      <c r="B140" s="208"/>
      <c r="C140" s="26"/>
      <c r="D140" s="26"/>
      <c r="G140" s="37" t="str">
        <f>IF(COUNTIF('Call Rcrdg'!A$3:A$350,C140)&gt;0,"Yes","")</f>
        <v/>
      </c>
      <c r="H140" s="37" t="str">
        <f>IF(COUNTIFS('Call Rcrdg'!A$3:A$350,C140,'Call Rcrdg'!H$3:H$350,"Yes")&gt;0,"Yes","")</f>
        <v/>
      </c>
      <c r="I140" s="37" t="str">
        <f>IF(COUNTIFS('Contact Ctr'!A136:A183,$C140,'Contact Ctr'!C136:C183,"Yes")&gt;0,"Yes","")</f>
        <v/>
      </c>
      <c r="K140" s="208" t="str">
        <f t="shared" si="2"/>
        <v/>
      </c>
    </row>
    <row r="141" spans="2:11" x14ac:dyDescent="0.25">
      <c r="B141" s="208"/>
      <c r="C141" s="26"/>
      <c r="D141" s="26"/>
      <c r="G141" s="37" t="str">
        <f>IF(COUNTIF('Call Rcrdg'!A$3:A$350,C141)&gt;0,"Yes","")</f>
        <v/>
      </c>
      <c r="H141" s="37" t="str">
        <f>IF(COUNTIFS('Call Rcrdg'!A$3:A$350,C141,'Call Rcrdg'!H$3:H$350,"Yes")&gt;0,"Yes","")</f>
        <v/>
      </c>
      <c r="I141" s="37" t="str">
        <f>IF(COUNTIFS('Contact Ctr'!A137:A184,$C141,'Contact Ctr'!C137:C184,"Yes")&gt;0,"Yes","")</f>
        <v/>
      </c>
      <c r="K141" s="208" t="str">
        <f t="shared" si="2"/>
        <v/>
      </c>
    </row>
    <row r="142" spans="2:11" x14ac:dyDescent="0.25">
      <c r="B142" s="208"/>
      <c r="C142" s="26"/>
      <c r="D142" s="26"/>
      <c r="G142" s="37" t="str">
        <f>IF(COUNTIF('Call Rcrdg'!A$3:A$350,C142)&gt;0,"Yes","")</f>
        <v/>
      </c>
      <c r="H142" s="37" t="str">
        <f>IF(COUNTIFS('Call Rcrdg'!A$3:A$350,C142,'Call Rcrdg'!H$3:H$350,"Yes")&gt;0,"Yes","")</f>
        <v/>
      </c>
      <c r="I142" s="37" t="str">
        <f>IF(COUNTIFS('Contact Ctr'!A138:A185,$C142,'Contact Ctr'!C138:C185,"Yes")&gt;0,"Yes","")</f>
        <v/>
      </c>
      <c r="K142" s="208" t="str">
        <f t="shared" si="2"/>
        <v/>
      </c>
    </row>
    <row r="143" spans="2:11" x14ac:dyDescent="0.25">
      <c r="B143" s="208"/>
      <c r="C143" s="26"/>
      <c r="D143" s="26"/>
      <c r="G143" s="37" t="str">
        <f>IF(COUNTIF('Call Rcrdg'!A$3:A$350,C143)&gt;0,"Yes","")</f>
        <v/>
      </c>
      <c r="H143" s="37" t="str">
        <f>IF(COUNTIFS('Call Rcrdg'!A$3:A$350,C143,'Call Rcrdg'!H$3:H$350,"Yes")&gt;0,"Yes","")</f>
        <v/>
      </c>
      <c r="I143" s="37" t="str">
        <f>IF(COUNTIFS('Contact Ctr'!A139:A186,$C143,'Contact Ctr'!C139:C186,"Yes")&gt;0,"Yes","")</f>
        <v/>
      </c>
      <c r="K143" s="208" t="str">
        <f t="shared" si="2"/>
        <v/>
      </c>
    </row>
    <row r="144" spans="2:11" x14ac:dyDescent="0.25">
      <c r="B144" s="208"/>
      <c r="C144" s="26"/>
      <c r="D144" s="26"/>
      <c r="G144" s="37" t="str">
        <f>IF(COUNTIF('Call Rcrdg'!A$3:A$350,C144)&gt;0,"Yes","")</f>
        <v/>
      </c>
      <c r="H144" s="37" t="str">
        <f>IF(COUNTIFS('Call Rcrdg'!A$3:A$350,C144,'Call Rcrdg'!H$3:H$350,"Yes")&gt;0,"Yes","")</f>
        <v/>
      </c>
      <c r="I144" s="37" t="str">
        <f>IF(COUNTIFS('Contact Ctr'!A140:A187,$C144,'Contact Ctr'!C140:C187,"Yes")&gt;0,"Yes","")</f>
        <v/>
      </c>
      <c r="K144" s="208" t="str">
        <f t="shared" si="2"/>
        <v/>
      </c>
    </row>
    <row r="145" spans="2:11" x14ac:dyDescent="0.25">
      <c r="B145" s="208"/>
      <c r="C145" s="26"/>
      <c r="D145" s="26"/>
      <c r="G145" s="37" t="str">
        <f>IF(COUNTIF('Call Rcrdg'!A$3:A$350,C145)&gt;0,"Yes","")</f>
        <v/>
      </c>
      <c r="H145" s="37" t="str">
        <f>IF(COUNTIFS('Call Rcrdg'!A$3:A$350,C145,'Call Rcrdg'!H$3:H$350,"Yes")&gt;0,"Yes","")</f>
        <v/>
      </c>
      <c r="I145" s="37" t="str">
        <f>IF(COUNTIFS('Contact Ctr'!A141:A188,$C145,'Contact Ctr'!C141:C188,"Yes")&gt;0,"Yes","")</f>
        <v/>
      </c>
      <c r="K145" s="208" t="str">
        <f t="shared" si="2"/>
        <v/>
      </c>
    </row>
    <row r="146" spans="2:11" x14ac:dyDescent="0.25">
      <c r="B146" s="208"/>
      <c r="C146" s="26"/>
      <c r="D146" s="26"/>
      <c r="G146" s="37" t="str">
        <f>IF(COUNTIF('Call Rcrdg'!A$3:A$350,C146)&gt;0,"Yes","")</f>
        <v/>
      </c>
      <c r="H146" s="37" t="str">
        <f>IF(COUNTIFS('Call Rcrdg'!A$3:A$350,C146,'Call Rcrdg'!H$3:H$350,"Yes")&gt;0,"Yes","")</f>
        <v/>
      </c>
      <c r="I146" s="37" t="str">
        <f>IF(COUNTIFS('Contact Ctr'!A142:A189,$C146,'Contact Ctr'!C142:C189,"Yes")&gt;0,"Yes","")</f>
        <v/>
      </c>
      <c r="K146" s="208" t="str">
        <f t="shared" si="2"/>
        <v/>
      </c>
    </row>
    <row r="147" spans="2:11" x14ac:dyDescent="0.25">
      <c r="B147" s="208"/>
      <c r="C147" s="26"/>
      <c r="D147" s="26"/>
      <c r="G147" s="37" t="str">
        <f>IF(COUNTIF('Call Rcrdg'!A$3:A$350,C147)&gt;0,"Yes","")</f>
        <v/>
      </c>
      <c r="H147" s="37" t="str">
        <f>IF(COUNTIFS('Call Rcrdg'!A$3:A$350,C147,'Call Rcrdg'!H$3:H$350,"Yes")&gt;0,"Yes","")</f>
        <v/>
      </c>
      <c r="I147" s="37" t="str">
        <f>IF(COUNTIFS('Contact Ctr'!A143:A190,$C147,'Contact Ctr'!C143:C190,"Yes")&gt;0,"Yes","")</f>
        <v/>
      </c>
      <c r="K147" s="208" t="str">
        <f t="shared" si="2"/>
        <v/>
      </c>
    </row>
    <row r="148" spans="2:11" x14ac:dyDescent="0.25">
      <c r="B148" s="208"/>
      <c r="C148" s="26"/>
      <c r="D148" s="26"/>
      <c r="G148" s="37" t="str">
        <f>IF(COUNTIF('Call Rcrdg'!A$3:A$350,C148)&gt;0,"Yes","")</f>
        <v/>
      </c>
      <c r="H148" s="37" t="str">
        <f>IF(COUNTIFS('Call Rcrdg'!A$3:A$350,C148,'Call Rcrdg'!H$3:H$350,"Yes")&gt;0,"Yes","")</f>
        <v/>
      </c>
      <c r="I148" s="37" t="str">
        <f>IF(COUNTIFS('Contact Ctr'!A144:A191,$C148,'Contact Ctr'!C144:C191,"Yes")&gt;0,"Yes","")</f>
        <v/>
      </c>
      <c r="K148" s="208" t="str">
        <f t="shared" si="2"/>
        <v/>
      </c>
    </row>
    <row r="149" spans="2:11" x14ac:dyDescent="0.25">
      <c r="B149" s="208"/>
      <c r="C149" s="26"/>
      <c r="D149" s="26"/>
      <c r="G149" s="37" t="str">
        <f>IF(COUNTIF('Call Rcrdg'!A$3:A$350,C149)&gt;0,"Yes","")</f>
        <v/>
      </c>
      <c r="H149" s="37" t="str">
        <f>IF(COUNTIFS('Call Rcrdg'!A$3:A$350,C149,'Call Rcrdg'!H$3:H$350,"Yes")&gt;0,"Yes","")</f>
        <v/>
      </c>
      <c r="I149" s="37" t="str">
        <f>IF(COUNTIFS('Contact Ctr'!A145:A192,$C149,'Contact Ctr'!C145:C192,"Yes")&gt;0,"Yes","")</f>
        <v/>
      </c>
      <c r="K149" s="208" t="str">
        <f t="shared" si="2"/>
        <v/>
      </c>
    </row>
    <row r="150" spans="2:11" x14ac:dyDescent="0.25">
      <c r="B150" s="208"/>
      <c r="C150" s="26"/>
      <c r="D150" s="26"/>
      <c r="G150" s="37" t="str">
        <f>IF(COUNTIF('Call Rcrdg'!A$3:A$350,C150)&gt;0,"Yes","")</f>
        <v/>
      </c>
      <c r="H150" s="37" t="str">
        <f>IF(COUNTIFS('Call Rcrdg'!A$3:A$350,C150,'Call Rcrdg'!H$3:H$350,"Yes")&gt;0,"Yes","")</f>
        <v/>
      </c>
      <c r="I150" s="37" t="str">
        <f>IF(COUNTIFS('Contact Ctr'!A146:A193,$C150,'Contact Ctr'!C146:C193,"Yes")&gt;0,"Yes","")</f>
        <v/>
      </c>
      <c r="K150" s="208" t="str">
        <f t="shared" si="2"/>
        <v/>
      </c>
    </row>
    <row r="151" spans="2:11" x14ac:dyDescent="0.25">
      <c r="B151" s="208"/>
      <c r="C151" s="26"/>
      <c r="D151" s="26"/>
      <c r="G151" s="37" t="str">
        <f>IF(COUNTIF('Call Rcrdg'!A$3:A$350,C151)&gt;0,"Yes","")</f>
        <v/>
      </c>
      <c r="H151" s="37" t="str">
        <f>IF(COUNTIFS('Call Rcrdg'!A$3:A$350,C151,'Call Rcrdg'!H$3:H$350,"Yes")&gt;0,"Yes","")</f>
        <v/>
      </c>
      <c r="I151" s="37" t="str">
        <f>IF(COUNTIFS('Contact Ctr'!A147:A194,$C151,'Contact Ctr'!C147:C194,"Yes")&gt;0,"Yes","")</f>
        <v/>
      </c>
      <c r="K151" s="208" t="str">
        <f t="shared" si="2"/>
        <v/>
      </c>
    </row>
    <row r="152" spans="2:11" x14ac:dyDescent="0.25">
      <c r="B152" s="208"/>
      <c r="C152" s="26"/>
      <c r="D152" s="26"/>
      <c r="G152" s="37" t="str">
        <f>IF(COUNTIF('Call Rcrdg'!A$3:A$350,C152)&gt;0,"Yes","")</f>
        <v/>
      </c>
      <c r="H152" s="37" t="str">
        <f>IF(COUNTIFS('Call Rcrdg'!A$3:A$350,C152,'Call Rcrdg'!H$3:H$350,"Yes")&gt;0,"Yes","")</f>
        <v/>
      </c>
      <c r="I152" s="37" t="str">
        <f>IF(COUNTIFS('Contact Ctr'!A148:A195,$C152,'Contact Ctr'!C148:C195,"Yes")&gt;0,"Yes","")</f>
        <v/>
      </c>
      <c r="K152" s="208" t="str">
        <f t="shared" si="2"/>
        <v/>
      </c>
    </row>
    <row r="153" spans="2:11" x14ac:dyDescent="0.25">
      <c r="B153" s="208"/>
      <c r="C153" s="26"/>
      <c r="D153" s="26"/>
      <c r="G153" s="37" t="str">
        <f>IF(COUNTIF('Call Rcrdg'!A$3:A$350,C153)&gt;0,"Yes","")</f>
        <v/>
      </c>
      <c r="H153" s="37" t="str">
        <f>IF(COUNTIFS('Call Rcrdg'!A$3:A$350,C153,'Call Rcrdg'!H$3:H$350,"Yes")&gt;0,"Yes","")</f>
        <v/>
      </c>
      <c r="I153" s="37" t="str">
        <f>IF(COUNTIFS('Contact Ctr'!A149:A196,$C153,'Contact Ctr'!C149:C196,"Yes")&gt;0,"Yes","")</f>
        <v/>
      </c>
      <c r="K153" s="208" t="str">
        <f t="shared" si="2"/>
        <v/>
      </c>
    </row>
    <row r="154" spans="2:11" x14ac:dyDescent="0.25">
      <c r="B154" s="208"/>
      <c r="C154" s="26"/>
      <c r="D154" s="26"/>
      <c r="G154" s="37" t="str">
        <f>IF(COUNTIF('Call Rcrdg'!A$3:A$350,C154)&gt;0,"Yes","")</f>
        <v/>
      </c>
      <c r="H154" s="37" t="str">
        <f>IF(COUNTIFS('Call Rcrdg'!A$3:A$350,C154,'Call Rcrdg'!H$3:H$350,"Yes")&gt;0,"Yes","")</f>
        <v/>
      </c>
      <c r="I154" s="37" t="str">
        <f>IF(COUNTIFS('Contact Ctr'!A150:A197,$C154,'Contact Ctr'!C150:C197,"Yes")&gt;0,"Yes","")</f>
        <v/>
      </c>
      <c r="K154" s="208" t="str">
        <f t="shared" si="2"/>
        <v/>
      </c>
    </row>
    <row r="155" spans="2:11" x14ac:dyDescent="0.25">
      <c r="B155" s="208"/>
      <c r="C155" s="26"/>
      <c r="D155" s="26"/>
      <c r="G155" s="37" t="str">
        <f>IF(COUNTIF('Call Rcrdg'!A$3:A$350,C155)&gt;0,"Yes","")</f>
        <v/>
      </c>
      <c r="H155" s="37" t="str">
        <f>IF(COUNTIFS('Call Rcrdg'!A$3:A$350,C155,'Call Rcrdg'!H$3:H$350,"Yes")&gt;0,"Yes","")</f>
        <v/>
      </c>
      <c r="I155" s="37" t="str">
        <f>IF(COUNTIFS('Contact Ctr'!A151:A198,$C155,'Contact Ctr'!C151:C198,"Yes")&gt;0,"Yes","")</f>
        <v/>
      </c>
      <c r="K155" s="208" t="str">
        <f t="shared" si="2"/>
        <v/>
      </c>
    </row>
    <row r="156" spans="2:11" x14ac:dyDescent="0.25">
      <c r="B156" s="208"/>
      <c r="C156" s="26"/>
      <c r="D156" s="26"/>
      <c r="G156" s="37" t="str">
        <f>IF(COUNTIF('Call Rcrdg'!A$3:A$350,C156)&gt;0,"Yes","")</f>
        <v/>
      </c>
      <c r="H156" s="37" t="str">
        <f>IF(COUNTIFS('Call Rcrdg'!A$3:A$350,C156,'Call Rcrdg'!H$3:H$350,"Yes")&gt;0,"Yes","")</f>
        <v/>
      </c>
      <c r="I156" s="37" t="str">
        <f>IF(COUNTIFS('Contact Ctr'!A152:A199,$C156,'Contact Ctr'!C152:C199,"Yes")&gt;0,"Yes","")</f>
        <v/>
      </c>
      <c r="K156" s="208" t="str">
        <f t="shared" si="2"/>
        <v/>
      </c>
    </row>
    <row r="157" spans="2:11" x14ac:dyDescent="0.25">
      <c r="B157" s="208"/>
      <c r="C157" s="26"/>
      <c r="D157" s="26"/>
      <c r="G157" s="37" t="str">
        <f>IF(COUNTIF('Call Rcrdg'!A$3:A$350,C157)&gt;0,"Yes","")</f>
        <v/>
      </c>
      <c r="H157" s="37" t="str">
        <f>IF(COUNTIFS('Call Rcrdg'!A$3:A$350,C157,'Call Rcrdg'!H$3:H$350,"Yes")&gt;0,"Yes","")</f>
        <v/>
      </c>
      <c r="I157" s="37" t="str">
        <f>IF(COUNTIFS('Contact Ctr'!A153:A200,$C157,'Contact Ctr'!C153:C200,"Yes")&gt;0,"Yes","")</f>
        <v/>
      </c>
      <c r="K157" s="208" t="str">
        <f t="shared" si="2"/>
        <v/>
      </c>
    </row>
    <row r="158" spans="2:11" x14ac:dyDescent="0.25">
      <c r="B158" s="208"/>
      <c r="C158" s="26"/>
      <c r="D158" s="26"/>
      <c r="G158" s="37" t="str">
        <f>IF(COUNTIF('Call Rcrdg'!A$3:A$350,C158)&gt;0,"Yes","")</f>
        <v/>
      </c>
      <c r="H158" s="37" t="str">
        <f>IF(COUNTIFS('Call Rcrdg'!A$3:A$350,C158,'Call Rcrdg'!H$3:H$350,"Yes")&gt;0,"Yes","")</f>
        <v/>
      </c>
      <c r="I158" s="37" t="str">
        <f>IF(COUNTIFS('Contact Ctr'!A154:A201,$C158,'Contact Ctr'!C154:C201,"Yes")&gt;0,"Yes","")</f>
        <v/>
      </c>
      <c r="K158" s="208" t="str">
        <f t="shared" si="2"/>
        <v/>
      </c>
    </row>
    <row r="159" spans="2:11" x14ac:dyDescent="0.25">
      <c r="B159" s="208"/>
      <c r="C159" s="26"/>
      <c r="D159" s="26"/>
      <c r="G159" s="37" t="str">
        <f>IF(COUNTIF('Call Rcrdg'!A$3:A$350,C159)&gt;0,"Yes","")</f>
        <v/>
      </c>
      <c r="H159" s="37" t="str">
        <f>IF(COUNTIFS('Call Rcrdg'!A$3:A$350,C159,'Call Rcrdg'!H$3:H$350,"Yes")&gt;0,"Yes","")</f>
        <v/>
      </c>
      <c r="I159" s="37" t="str">
        <f>IF(COUNTIFS('Contact Ctr'!A155:A202,$C159,'Contact Ctr'!C155:C202,"Yes")&gt;0,"Yes","")</f>
        <v/>
      </c>
      <c r="K159" s="208" t="str">
        <f t="shared" si="2"/>
        <v/>
      </c>
    </row>
    <row r="160" spans="2:11" x14ac:dyDescent="0.25">
      <c r="B160" s="208"/>
      <c r="C160" s="26"/>
      <c r="D160" s="26"/>
      <c r="G160" s="37" t="str">
        <f>IF(COUNTIF('Call Rcrdg'!A$3:A$350,C160)&gt;0,"Yes","")</f>
        <v/>
      </c>
      <c r="H160" s="37" t="str">
        <f>IF(COUNTIFS('Call Rcrdg'!A$3:A$350,C160,'Call Rcrdg'!H$3:H$350,"Yes")&gt;0,"Yes","")</f>
        <v/>
      </c>
      <c r="I160" s="37" t="str">
        <f>IF(COUNTIFS('Contact Ctr'!A156:A203,$C160,'Contact Ctr'!C156:C203,"Yes")&gt;0,"Yes","")</f>
        <v/>
      </c>
      <c r="K160" s="208" t="str">
        <f t="shared" si="2"/>
        <v/>
      </c>
    </row>
    <row r="161" spans="2:11" x14ac:dyDescent="0.25">
      <c r="B161" s="208"/>
      <c r="C161" s="26"/>
      <c r="D161" s="26"/>
      <c r="G161" s="37" t="str">
        <f>IF(COUNTIF('Call Rcrdg'!A$3:A$350,C161)&gt;0,"Yes","")</f>
        <v/>
      </c>
      <c r="H161" s="37" t="str">
        <f>IF(COUNTIFS('Call Rcrdg'!A$3:A$350,C161,'Call Rcrdg'!H$3:H$350,"Yes")&gt;0,"Yes","")</f>
        <v/>
      </c>
      <c r="I161" s="37" t="str">
        <f>IF(COUNTIFS('Contact Ctr'!A157:A204,$C161,'Contact Ctr'!C157:C204,"Yes")&gt;0,"Yes","")</f>
        <v/>
      </c>
      <c r="K161" s="208" t="str">
        <f t="shared" si="2"/>
        <v/>
      </c>
    </row>
    <row r="162" spans="2:11" x14ac:dyDescent="0.25">
      <c r="B162" s="208"/>
      <c r="C162" s="26"/>
      <c r="D162" s="26"/>
      <c r="G162" s="37" t="str">
        <f>IF(COUNTIF('Call Rcrdg'!A$3:A$350,C162)&gt;0,"Yes","")</f>
        <v/>
      </c>
      <c r="H162" s="37" t="str">
        <f>IF(COUNTIFS('Call Rcrdg'!A$3:A$350,C162,'Call Rcrdg'!H$3:H$350,"Yes")&gt;0,"Yes","")</f>
        <v/>
      </c>
      <c r="I162" s="37" t="str">
        <f>IF(COUNTIFS('Contact Ctr'!A158:A205,$C162,'Contact Ctr'!C158:C205,"Yes")&gt;0,"Yes","")</f>
        <v/>
      </c>
      <c r="K162" s="208" t="str">
        <f t="shared" si="2"/>
        <v/>
      </c>
    </row>
    <row r="163" spans="2:11" x14ac:dyDescent="0.25">
      <c r="B163" s="208"/>
      <c r="C163" s="26"/>
      <c r="D163" s="26"/>
      <c r="G163" s="37" t="str">
        <f>IF(COUNTIF('Call Rcrdg'!A$3:A$350,C163)&gt;0,"Yes","")</f>
        <v/>
      </c>
      <c r="H163" s="37" t="str">
        <f>IF(COUNTIFS('Call Rcrdg'!A$3:A$350,C163,'Call Rcrdg'!H$3:H$350,"Yes")&gt;0,"Yes","")</f>
        <v/>
      </c>
      <c r="I163" s="37" t="str">
        <f>IF(COUNTIFS('Contact Ctr'!A159:A206,$C163,'Contact Ctr'!C159:C206,"Yes")&gt;0,"Yes","")</f>
        <v/>
      </c>
      <c r="K163" s="208" t="str">
        <f t="shared" si="2"/>
        <v/>
      </c>
    </row>
    <row r="164" spans="2:11" x14ac:dyDescent="0.25">
      <c r="B164" s="208"/>
      <c r="C164" s="26"/>
      <c r="D164" s="26"/>
      <c r="G164" s="37" t="str">
        <f>IF(COUNTIF('Call Rcrdg'!A$3:A$350,C164)&gt;0,"Yes","")</f>
        <v/>
      </c>
      <c r="H164" s="37" t="str">
        <f>IF(COUNTIFS('Call Rcrdg'!A$3:A$350,C164,'Call Rcrdg'!H$3:H$350,"Yes")&gt;0,"Yes","")</f>
        <v/>
      </c>
      <c r="I164" s="37" t="str">
        <f>IF(COUNTIFS('Contact Ctr'!A160:A207,$C164,'Contact Ctr'!C160:C207,"Yes")&gt;0,"Yes","")</f>
        <v/>
      </c>
      <c r="K164" s="208" t="str">
        <f t="shared" si="2"/>
        <v/>
      </c>
    </row>
    <row r="165" spans="2:11" x14ac:dyDescent="0.25">
      <c r="B165" s="208"/>
      <c r="C165" s="26"/>
      <c r="D165" s="26"/>
      <c r="G165" s="37" t="str">
        <f>IF(COUNTIF('Call Rcrdg'!A$3:A$350,C165)&gt;0,"Yes","")</f>
        <v/>
      </c>
      <c r="H165" s="37" t="str">
        <f>IF(COUNTIFS('Call Rcrdg'!A$3:A$350,C165,'Call Rcrdg'!H$3:H$350,"Yes")&gt;0,"Yes","")</f>
        <v/>
      </c>
      <c r="I165" s="37" t="str">
        <f>IF(COUNTIFS('Contact Ctr'!A161:A208,$C165,'Contact Ctr'!C161:C208,"Yes")&gt;0,"Yes","")</f>
        <v/>
      </c>
      <c r="K165" s="208" t="str">
        <f t="shared" si="2"/>
        <v/>
      </c>
    </row>
    <row r="166" spans="2:11" x14ac:dyDescent="0.25">
      <c r="B166" s="208"/>
      <c r="C166" s="26"/>
      <c r="D166" s="26"/>
      <c r="G166" s="37" t="str">
        <f>IF(COUNTIF('Call Rcrdg'!A$3:A$350,C166)&gt;0,"Yes","")</f>
        <v/>
      </c>
      <c r="H166" s="37" t="str">
        <f>IF(COUNTIFS('Call Rcrdg'!A$3:A$350,C166,'Call Rcrdg'!H$3:H$350,"Yes")&gt;0,"Yes","")</f>
        <v/>
      </c>
      <c r="I166" s="37" t="str">
        <f>IF(COUNTIFS('Contact Ctr'!A162:A209,$C166,'Contact Ctr'!C162:C209,"Yes")&gt;0,"Yes","")</f>
        <v/>
      </c>
      <c r="K166" s="208" t="str">
        <f t="shared" si="2"/>
        <v/>
      </c>
    </row>
    <row r="167" spans="2:11" x14ac:dyDescent="0.25">
      <c r="B167" s="208"/>
      <c r="C167" s="26"/>
      <c r="D167" s="26"/>
      <c r="G167" s="37" t="str">
        <f>IF(COUNTIF('Call Rcrdg'!A$3:A$350,C167)&gt;0,"Yes","")</f>
        <v/>
      </c>
      <c r="H167" s="37" t="str">
        <f>IF(COUNTIFS('Call Rcrdg'!A$3:A$350,C167,'Call Rcrdg'!H$3:H$350,"Yes")&gt;0,"Yes","")</f>
        <v/>
      </c>
      <c r="I167" s="37" t="str">
        <f>IF(COUNTIFS('Contact Ctr'!A163:A210,$C167,'Contact Ctr'!C163:C210,"Yes")&gt;0,"Yes","")</f>
        <v/>
      </c>
      <c r="K167" s="208" t="str">
        <f t="shared" si="2"/>
        <v/>
      </c>
    </row>
    <row r="168" spans="2:11" x14ac:dyDescent="0.25">
      <c r="B168" s="208"/>
      <c r="C168" s="26"/>
      <c r="D168" s="26"/>
      <c r="G168" s="37" t="str">
        <f>IF(COUNTIF('Call Rcrdg'!A$3:A$350,C168)&gt;0,"Yes","")</f>
        <v/>
      </c>
      <c r="H168" s="37" t="str">
        <f>IF(COUNTIFS('Call Rcrdg'!A$3:A$350,C168,'Call Rcrdg'!H$3:H$350,"Yes")&gt;0,"Yes","")</f>
        <v/>
      </c>
      <c r="I168" s="37" t="str">
        <f>IF(COUNTIFS('Contact Ctr'!A164:A211,$C168,'Contact Ctr'!C164:C211,"Yes")&gt;0,"Yes","")</f>
        <v/>
      </c>
      <c r="K168" s="208" t="str">
        <f t="shared" si="2"/>
        <v/>
      </c>
    </row>
    <row r="169" spans="2:11" x14ac:dyDescent="0.25">
      <c r="B169" s="208"/>
      <c r="C169" s="26"/>
      <c r="D169" s="26"/>
      <c r="G169" s="37" t="str">
        <f>IF(COUNTIF('Call Rcrdg'!A$3:A$350,C169)&gt;0,"Yes","")</f>
        <v/>
      </c>
      <c r="H169" s="37" t="str">
        <f>IF(COUNTIFS('Call Rcrdg'!A$3:A$350,C169,'Call Rcrdg'!H$3:H$350,"Yes")&gt;0,"Yes","")</f>
        <v/>
      </c>
      <c r="I169" s="37" t="str">
        <f>IF(COUNTIFS('Contact Ctr'!A165:A212,$C169,'Contact Ctr'!C165:C212,"Yes")&gt;0,"Yes","")</f>
        <v/>
      </c>
      <c r="K169" s="208" t="str">
        <f t="shared" si="2"/>
        <v/>
      </c>
    </row>
    <row r="170" spans="2:11" x14ac:dyDescent="0.25">
      <c r="B170" s="208"/>
      <c r="C170" s="26"/>
      <c r="D170" s="26"/>
      <c r="G170" s="37" t="str">
        <f>IF(COUNTIF('Call Rcrdg'!A$3:A$350,C170)&gt;0,"Yes","")</f>
        <v/>
      </c>
      <c r="H170" s="37" t="str">
        <f>IF(COUNTIFS('Call Rcrdg'!A$3:A$350,C170,'Call Rcrdg'!H$3:H$350,"Yes")&gt;0,"Yes","")</f>
        <v/>
      </c>
      <c r="I170" s="37" t="str">
        <f>IF(COUNTIFS('Contact Ctr'!A166:A213,$C170,'Contact Ctr'!C166:C213,"Yes")&gt;0,"Yes","")</f>
        <v/>
      </c>
      <c r="K170" s="208" t="str">
        <f t="shared" si="2"/>
        <v/>
      </c>
    </row>
    <row r="171" spans="2:11" x14ac:dyDescent="0.25">
      <c r="B171" s="208"/>
      <c r="C171" s="26"/>
      <c r="D171" s="26"/>
      <c r="G171" s="37" t="str">
        <f>IF(COUNTIF('Call Rcrdg'!A$3:A$350,C171)&gt;0,"Yes","")</f>
        <v/>
      </c>
      <c r="H171" s="37" t="str">
        <f>IF(COUNTIFS('Call Rcrdg'!A$3:A$350,C171,'Call Rcrdg'!H$3:H$350,"Yes")&gt;0,"Yes","")</f>
        <v/>
      </c>
      <c r="I171" s="37" t="str">
        <f>IF(COUNTIFS('Contact Ctr'!A167:A214,$C171,'Contact Ctr'!C167:C214,"Yes")&gt;0,"Yes","")</f>
        <v/>
      </c>
      <c r="K171" s="208" t="str">
        <f t="shared" si="2"/>
        <v/>
      </c>
    </row>
    <row r="172" spans="2:11" x14ac:dyDescent="0.25">
      <c r="B172" s="208"/>
      <c r="C172" s="26"/>
      <c r="D172" s="26"/>
      <c r="G172" s="37" t="str">
        <f>IF(COUNTIF('Call Rcrdg'!A$3:A$350,C172)&gt;0,"Yes","")</f>
        <v/>
      </c>
      <c r="H172" s="37" t="str">
        <f>IF(COUNTIFS('Call Rcrdg'!A$3:A$350,C172,'Call Rcrdg'!H$3:H$350,"Yes")&gt;0,"Yes","")</f>
        <v/>
      </c>
      <c r="I172" s="37" t="str">
        <f>IF(COUNTIFS('Contact Ctr'!A168:A215,$C172,'Contact Ctr'!C168:C215,"Yes")&gt;0,"Yes","")</f>
        <v/>
      </c>
      <c r="K172" s="208" t="str">
        <f t="shared" si="2"/>
        <v/>
      </c>
    </row>
    <row r="173" spans="2:11" x14ac:dyDescent="0.25">
      <c r="B173" s="208"/>
      <c r="C173" s="26"/>
      <c r="D173" s="26"/>
      <c r="G173" s="37" t="str">
        <f>IF(COUNTIF('Call Rcrdg'!A$3:A$350,C173)&gt;0,"Yes","")</f>
        <v/>
      </c>
      <c r="H173" s="37" t="str">
        <f>IF(COUNTIFS('Call Rcrdg'!A$3:A$350,C173,'Call Rcrdg'!H$3:H$350,"Yes")&gt;0,"Yes","")</f>
        <v/>
      </c>
      <c r="I173" s="37" t="str">
        <f>IF(COUNTIFS('Contact Ctr'!A169:A216,$C173,'Contact Ctr'!C169:C216,"Yes")&gt;0,"Yes","")</f>
        <v/>
      </c>
      <c r="K173" s="208" t="str">
        <f t="shared" si="2"/>
        <v/>
      </c>
    </row>
    <row r="174" spans="2:11" x14ac:dyDescent="0.25">
      <c r="B174" s="208"/>
      <c r="C174" s="26"/>
      <c r="D174" s="26"/>
      <c r="G174" s="37" t="str">
        <f>IF(COUNTIF('Call Rcrdg'!A$3:A$350,C174)&gt;0,"Yes","")</f>
        <v/>
      </c>
      <c r="H174" s="37" t="str">
        <f>IF(COUNTIFS('Call Rcrdg'!A$3:A$350,C174,'Call Rcrdg'!H$3:H$350,"Yes")&gt;0,"Yes","")</f>
        <v/>
      </c>
      <c r="I174" s="37" t="str">
        <f>IF(COUNTIFS('Contact Ctr'!A170:A217,$C174,'Contact Ctr'!C170:C217,"Yes")&gt;0,"Yes","")</f>
        <v/>
      </c>
      <c r="K174" s="208" t="str">
        <f t="shared" si="2"/>
        <v/>
      </c>
    </row>
    <row r="175" spans="2:11" x14ac:dyDescent="0.25">
      <c r="B175" s="208"/>
      <c r="C175" s="26"/>
      <c r="D175" s="26"/>
      <c r="G175" s="37" t="str">
        <f>IF(COUNTIF('Call Rcrdg'!A$3:A$350,C175)&gt;0,"Yes","")</f>
        <v/>
      </c>
      <c r="H175" s="37" t="str">
        <f>IF(COUNTIFS('Call Rcrdg'!A$3:A$350,C175,'Call Rcrdg'!H$3:H$350,"Yes")&gt;0,"Yes","")</f>
        <v/>
      </c>
      <c r="I175" s="37" t="str">
        <f>IF(COUNTIFS('Contact Ctr'!A171:A218,$C175,'Contact Ctr'!C171:C218,"Yes")&gt;0,"Yes","")</f>
        <v/>
      </c>
      <c r="K175" s="208" t="str">
        <f t="shared" si="2"/>
        <v/>
      </c>
    </row>
    <row r="176" spans="2:11" x14ac:dyDescent="0.25">
      <c r="B176" s="208"/>
      <c r="C176" s="26"/>
      <c r="D176" s="26"/>
      <c r="G176" s="37" t="str">
        <f>IF(COUNTIF('Call Rcrdg'!A$3:A$350,C176)&gt;0,"Yes","")</f>
        <v/>
      </c>
      <c r="H176" s="37" t="str">
        <f>IF(COUNTIFS('Call Rcrdg'!A$3:A$350,C176,'Call Rcrdg'!H$3:H$350,"Yes")&gt;0,"Yes","")</f>
        <v/>
      </c>
      <c r="I176" s="37" t="str">
        <f>IF(COUNTIFS('Contact Ctr'!A172:A219,$C176,'Contact Ctr'!C172:C219,"Yes")&gt;0,"Yes","")</f>
        <v/>
      </c>
      <c r="K176" s="208" t="str">
        <f t="shared" si="2"/>
        <v/>
      </c>
    </row>
    <row r="177" spans="2:11" x14ac:dyDescent="0.25">
      <c r="B177" s="208"/>
      <c r="C177" s="26"/>
      <c r="D177" s="26"/>
      <c r="G177" s="37" t="str">
        <f>IF(COUNTIF('Call Rcrdg'!A$3:A$350,C177)&gt;0,"Yes","")</f>
        <v/>
      </c>
      <c r="H177" s="37" t="str">
        <f>IF(COUNTIFS('Call Rcrdg'!A$3:A$350,C177,'Call Rcrdg'!H$3:H$350,"Yes")&gt;0,"Yes","")</f>
        <v/>
      </c>
      <c r="I177" s="37" t="str">
        <f>IF(COUNTIFS('Contact Ctr'!A173:A220,$C177,'Contact Ctr'!C173:C220,"Yes")&gt;0,"Yes","")</f>
        <v/>
      </c>
      <c r="K177" s="208" t="str">
        <f t="shared" si="2"/>
        <v/>
      </c>
    </row>
    <row r="178" spans="2:11" x14ac:dyDescent="0.25">
      <c r="B178" s="208"/>
      <c r="C178" s="26"/>
      <c r="D178" s="26"/>
      <c r="G178" s="37" t="str">
        <f>IF(COUNTIF('Call Rcrdg'!A$3:A$350,C178)&gt;0,"Yes","")</f>
        <v/>
      </c>
      <c r="H178" s="37" t="str">
        <f>IF(COUNTIFS('Call Rcrdg'!A$3:A$350,C178,'Call Rcrdg'!H$3:H$350,"Yes")&gt;0,"Yes","")</f>
        <v/>
      </c>
      <c r="I178" s="37" t="str">
        <f>IF(COUNTIFS('Contact Ctr'!A174:A221,$C178,'Contact Ctr'!C174:C221,"Yes")&gt;0,"Yes","")</f>
        <v/>
      </c>
      <c r="K178" s="208" t="str">
        <f t="shared" si="2"/>
        <v/>
      </c>
    </row>
    <row r="179" spans="2:11" x14ac:dyDescent="0.25">
      <c r="B179" s="208"/>
      <c r="C179" s="26"/>
      <c r="D179" s="26"/>
      <c r="G179" s="37" t="str">
        <f>IF(COUNTIF('Call Rcrdg'!A$3:A$350,C179)&gt;0,"Yes","")</f>
        <v/>
      </c>
      <c r="H179" s="37" t="str">
        <f>IF(COUNTIFS('Call Rcrdg'!A$3:A$350,C179,'Call Rcrdg'!H$3:H$350,"Yes")&gt;0,"Yes","")</f>
        <v/>
      </c>
      <c r="I179" s="37" t="str">
        <f>IF(COUNTIFS('Contact Ctr'!A175:A222,$C179,'Contact Ctr'!C175:C222,"Yes")&gt;0,"Yes","")</f>
        <v/>
      </c>
      <c r="K179" s="208" t="str">
        <f t="shared" si="2"/>
        <v/>
      </c>
    </row>
    <row r="180" spans="2:11" x14ac:dyDescent="0.25">
      <c r="B180" s="208"/>
      <c r="C180" s="26"/>
      <c r="D180" s="26"/>
      <c r="G180" s="37" t="str">
        <f>IF(COUNTIF('Call Rcrdg'!A$3:A$350,C180)&gt;0,"Yes","")</f>
        <v/>
      </c>
      <c r="H180" s="37" t="str">
        <f>IF(COUNTIFS('Call Rcrdg'!A$3:A$350,C180,'Call Rcrdg'!H$3:H$350,"Yes")&gt;0,"Yes","")</f>
        <v/>
      </c>
      <c r="I180" s="37" t="str">
        <f>IF(COUNTIFS('Contact Ctr'!A176:A223,$C180,'Contact Ctr'!C176:C223,"Yes")&gt;0,"Yes","")</f>
        <v/>
      </c>
      <c r="K180" s="208" t="str">
        <f t="shared" si="2"/>
        <v/>
      </c>
    </row>
    <row r="181" spans="2:11" x14ac:dyDescent="0.25">
      <c r="B181" s="208"/>
      <c r="C181" s="26"/>
      <c r="D181" s="26"/>
      <c r="G181" s="37" t="str">
        <f>IF(COUNTIF('Call Rcrdg'!A$3:A$350,C181)&gt;0,"Yes","")</f>
        <v/>
      </c>
      <c r="H181" s="37" t="str">
        <f>IF(COUNTIFS('Call Rcrdg'!A$3:A$350,C181,'Call Rcrdg'!H$3:H$350,"Yes")&gt;0,"Yes","")</f>
        <v/>
      </c>
      <c r="I181" s="37" t="str">
        <f>IF(COUNTIFS('Contact Ctr'!A177:A224,$C181,'Contact Ctr'!C177:C224,"Yes")&gt;0,"Yes","")</f>
        <v/>
      </c>
      <c r="K181" s="208" t="str">
        <f t="shared" si="2"/>
        <v/>
      </c>
    </row>
    <row r="182" spans="2:11" x14ac:dyDescent="0.25">
      <c r="B182" s="208"/>
      <c r="C182" s="26"/>
      <c r="D182" s="26"/>
      <c r="G182" s="37" t="str">
        <f>IF(COUNTIF('Call Rcrdg'!A$3:A$350,C182)&gt;0,"Yes","")</f>
        <v/>
      </c>
      <c r="H182" s="37" t="str">
        <f>IF(COUNTIFS('Call Rcrdg'!A$3:A$350,C182,'Call Rcrdg'!H$3:H$350,"Yes")&gt;0,"Yes","")</f>
        <v/>
      </c>
      <c r="I182" s="37" t="str">
        <f>IF(COUNTIFS('Contact Ctr'!A178:A225,$C182,'Contact Ctr'!C178:C225,"Yes")&gt;0,"Yes","")</f>
        <v/>
      </c>
      <c r="K182" s="208" t="str">
        <f t="shared" si="2"/>
        <v/>
      </c>
    </row>
    <row r="183" spans="2:11" x14ac:dyDescent="0.25">
      <c r="B183" s="208"/>
      <c r="C183" s="26"/>
      <c r="D183" s="26"/>
      <c r="G183" s="37" t="str">
        <f>IF(COUNTIF('Call Rcrdg'!A$3:A$350,C183)&gt;0,"Yes","")</f>
        <v/>
      </c>
      <c r="H183" s="37" t="str">
        <f>IF(COUNTIFS('Call Rcrdg'!A$3:A$350,C183,'Call Rcrdg'!H$3:H$350,"Yes")&gt;0,"Yes","")</f>
        <v/>
      </c>
      <c r="I183" s="37" t="str">
        <f>IF(COUNTIFS('Contact Ctr'!A179:A226,$C183,'Contact Ctr'!C179:C226,"Yes")&gt;0,"Yes","")</f>
        <v/>
      </c>
      <c r="K183" s="208" t="str">
        <f t="shared" si="2"/>
        <v/>
      </c>
    </row>
    <row r="184" spans="2:11" x14ac:dyDescent="0.25">
      <c r="B184" s="208"/>
      <c r="C184" s="26"/>
      <c r="D184" s="26"/>
      <c r="G184" s="37" t="str">
        <f>IF(COUNTIF('Call Rcrdg'!A$3:A$350,C184)&gt;0,"Yes","")</f>
        <v/>
      </c>
      <c r="H184" s="37" t="str">
        <f>IF(COUNTIFS('Call Rcrdg'!A$3:A$350,C184,'Call Rcrdg'!H$3:H$350,"Yes")&gt;0,"Yes","")</f>
        <v/>
      </c>
      <c r="I184" s="37" t="str">
        <f>IF(COUNTIFS('Contact Ctr'!A180:A227,$C184,'Contact Ctr'!C180:C227,"Yes")&gt;0,"Yes","")</f>
        <v/>
      </c>
      <c r="K184" s="208" t="str">
        <f t="shared" si="2"/>
        <v/>
      </c>
    </row>
    <row r="185" spans="2:11" x14ac:dyDescent="0.25">
      <c r="B185" s="208"/>
      <c r="C185" s="26"/>
      <c r="D185" s="26"/>
      <c r="G185" s="37" t="str">
        <f>IF(COUNTIF('Call Rcrdg'!A$3:A$350,C185)&gt;0,"Yes","")</f>
        <v/>
      </c>
      <c r="H185" s="37" t="str">
        <f>IF(COUNTIFS('Call Rcrdg'!A$3:A$350,C185,'Call Rcrdg'!H$3:H$350,"Yes")&gt;0,"Yes","")</f>
        <v/>
      </c>
      <c r="I185" s="37" t="str">
        <f>IF(COUNTIFS('Contact Ctr'!A181:A228,$C185,'Contact Ctr'!C181:C228,"Yes")&gt;0,"Yes","")</f>
        <v/>
      </c>
      <c r="K185" s="208" t="str">
        <f t="shared" si="2"/>
        <v/>
      </c>
    </row>
    <row r="186" spans="2:11" x14ac:dyDescent="0.25">
      <c r="B186" s="208"/>
      <c r="C186" s="26"/>
      <c r="D186" s="26"/>
      <c r="G186" s="37" t="str">
        <f>IF(COUNTIF('Call Rcrdg'!A$3:A$350,C186)&gt;0,"Yes","")</f>
        <v/>
      </c>
      <c r="H186" s="37" t="str">
        <f>IF(COUNTIFS('Call Rcrdg'!A$3:A$350,C186,'Call Rcrdg'!H$3:H$350,"Yes")&gt;0,"Yes","")</f>
        <v/>
      </c>
      <c r="I186" s="37" t="str">
        <f>IF(COUNTIFS('Contact Ctr'!A182:A229,$C186,'Contact Ctr'!C182:C229,"Yes")&gt;0,"Yes","")</f>
        <v/>
      </c>
      <c r="K186" s="208" t="str">
        <f t="shared" si="2"/>
        <v/>
      </c>
    </row>
    <row r="187" spans="2:11" x14ac:dyDescent="0.25">
      <c r="B187" s="208"/>
      <c r="C187" s="26"/>
      <c r="D187" s="26"/>
      <c r="G187" s="37" t="str">
        <f>IF(COUNTIF('Call Rcrdg'!A$3:A$350,C187)&gt;0,"Yes","")</f>
        <v/>
      </c>
      <c r="H187" s="37" t="str">
        <f>IF(COUNTIFS('Call Rcrdg'!A$3:A$350,C187,'Call Rcrdg'!H$3:H$350,"Yes")&gt;0,"Yes","")</f>
        <v/>
      </c>
      <c r="I187" s="37" t="str">
        <f>IF(COUNTIFS('Contact Ctr'!A183:A230,$C187,'Contact Ctr'!C183:C230,"Yes")&gt;0,"Yes","")</f>
        <v/>
      </c>
      <c r="K187" s="208" t="str">
        <f t="shared" si="2"/>
        <v/>
      </c>
    </row>
    <row r="188" spans="2:11" x14ac:dyDescent="0.25">
      <c r="B188" s="208"/>
      <c r="C188" s="26"/>
      <c r="D188" s="26"/>
      <c r="G188" s="37" t="str">
        <f>IF(COUNTIF('Call Rcrdg'!A$3:A$350,C188)&gt;0,"Yes","")</f>
        <v/>
      </c>
      <c r="H188" s="37" t="str">
        <f>IF(COUNTIFS('Call Rcrdg'!A$3:A$350,C188,'Call Rcrdg'!H$3:H$350,"Yes")&gt;0,"Yes","")</f>
        <v/>
      </c>
      <c r="I188" s="37" t="str">
        <f>IF(COUNTIFS('Contact Ctr'!A184:A231,$C188,'Contact Ctr'!C184:C231,"Yes")&gt;0,"Yes","")</f>
        <v/>
      </c>
      <c r="K188" s="208" t="str">
        <f t="shared" si="2"/>
        <v/>
      </c>
    </row>
    <row r="189" spans="2:11" x14ac:dyDescent="0.25">
      <c r="B189" s="208"/>
      <c r="C189" s="26"/>
      <c r="D189" s="26"/>
      <c r="G189" s="37" t="str">
        <f>IF(COUNTIF('Call Rcrdg'!A$3:A$350,C189)&gt;0,"Yes","")</f>
        <v/>
      </c>
      <c r="H189" s="37" t="str">
        <f>IF(COUNTIFS('Call Rcrdg'!A$3:A$350,C189,'Call Rcrdg'!H$3:H$350,"Yes")&gt;0,"Yes","")</f>
        <v/>
      </c>
      <c r="I189" s="37" t="str">
        <f>IF(COUNTIFS('Contact Ctr'!A185:A232,$C189,'Contact Ctr'!C185:C232,"Yes")&gt;0,"Yes","")</f>
        <v/>
      </c>
      <c r="K189" s="208" t="str">
        <f t="shared" si="2"/>
        <v/>
      </c>
    </row>
    <row r="190" spans="2:11" x14ac:dyDescent="0.25">
      <c r="B190" s="208"/>
      <c r="C190" s="26"/>
      <c r="D190" s="26"/>
      <c r="G190" s="37" t="str">
        <f>IF(COUNTIF('Call Rcrdg'!A$3:A$350,C190)&gt;0,"Yes","")</f>
        <v/>
      </c>
      <c r="H190" s="37" t="str">
        <f>IF(COUNTIFS('Call Rcrdg'!A$3:A$350,C190,'Call Rcrdg'!H$3:H$350,"Yes")&gt;0,"Yes","")</f>
        <v/>
      </c>
      <c r="I190" s="37" t="str">
        <f>IF(COUNTIFS('Contact Ctr'!A186:A233,$C190,'Contact Ctr'!C186:C233,"Yes")&gt;0,"Yes","")</f>
        <v/>
      </c>
      <c r="K190" s="208" t="str">
        <f t="shared" si="2"/>
        <v/>
      </c>
    </row>
    <row r="191" spans="2:11" x14ac:dyDescent="0.25">
      <c r="B191" s="208"/>
      <c r="C191" s="26"/>
      <c r="D191" s="26"/>
      <c r="G191" s="37" t="str">
        <f>IF(COUNTIF('Call Rcrdg'!A$3:A$350,C191)&gt;0,"Yes","")</f>
        <v/>
      </c>
      <c r="H191" s="37" t="str">
        <f>IF(COUNTIFS('Call Rcrdg'!A$3:A$350,C191,'Call Rcrdg'!H$3:H$350,"Yes")&gt;0,"Yes","")</f>
        <v/>
      </c>
      <c r="I191" s="37" t="str">
        <f>IF(COUNTIFS('Contact Ctr'!A187:A234,$C191,'Contact Ctr'!C187:C234,"Yes")&gt;0,"Yes","")</f>
        <v/>
      </c>
      <c r="K191" s="208" t="str">
        <f t="shared" si="2"/>
        <v/>
      </c>
    </row>
    <row r="192" spans="2:11" x14ac:dyDescent="0.25">
      <c r="B192" s="208"/>
      <c r="C192" s="26"/>
      <c r="D192" s="26"/>
      <c r="G192" s="37" t="str">
        <f>IF(COUNTIF('Call Rcrdg'!A$3:A$350,C192)&gt;0,"Yes","")</f>
        <v/>
      </c>
      <c r="H192" s="37" t="str">
        <f>IF(COUNTIFS('Call Rcrdg'!A$3:A$350,C192,'Call Rcrdg'!H$3:H$350,"Yes")&gt;0,"Yes","")</f>
        <v/>
      </c>
      <c r="I192" s="37" t="str">
        <f>IF(COUNTIFS('Contact Ctr'!A188:A235,$C192,'Contact Ctr'!C188:C235,"Yes")&gt;0,"Yes","")</f>
        <v/>
      </c>
      <c r="K192" s="208" t="str">
        <f t="shared" si="2"/>
        <v/>
      </c>
    </row>
    <row r="193" spans="2:27" x14ac:dyDescent="0.25">
      <c r="B193" s="208"/>
      <c r="C193" s="26"/>
      <c r="D193" s="26"/>
      <c r="G193" s="37" t="str">
        <f>IF(COUNTIF('Call Rcrdg'!A$3:A$350,C193)&gt;0,"Yes","")</f>
        <v/>
      </c>
      <c r="H193" s="37" t="str">
        <f>IF(COUNTIFS('Call Rcrdg'!A$3:A$350,C193,'Call Rcrdg'!H$3:H$350,"Yes")&gt;0,"Yes","")</f>
        <v/>
      </c>
      <c r="I193" s="37" t="str">
        <f>IF(COUNTIFS('Contact Ctr'!A189:A236,$C193,'Contact Ctr'!C189:C236,"Yes")&gt;0,"Yes","")</f>
        <v/>
      </c>
      <c r="K193" s="208" t="str">
        <f t="shared" si="2"/>
        <v/>
      </c>
    </row>
    <row r="194" spans="2:27" x14ac:dyDescent="0.25">
      <c r="B194" s="208"/>
      <c r="C194" s="26"/>
      <c r="D194" s="26"/>
      <c r="G194" s="37" t="str">
        <f>IF(COUNTIF('Call Rcrdg'!A$3:A$350,C194)&gt;0,"Yes","")</f>
        <v/>
      </c>
      <c r="H194" s="37" t="str">
        <f>IF(COUNTIFS('Call Rcrdg'!A$3:A$350,C194,'Call Rcrdg'!H$3:H$350,"Yes")&gt;0,"Yes","")</f>
        <v/>
      </c>
      <c r="I194" s="37" t="str">
        <f>IF(COUNTIFS('Contact Ctr'!A190:A237,$C194,'Contact Ctr'!C190:C237,"Yes")&gt;0,"Yes","")</f>
        <v/>
      </c>
      <c r="K194" s="208" t="str">
        <f t="shared" si="2"/>
        <v/>
      </c>
    </row>
    <row r="195" spans="2:27" x14ac:dyDescent="0.25">
      <c r="B195" s="208"/>
      <c r="C195" s="26"/>
      <c r="D195" s="26"/>
      <c r="G195" s="37" t="str">
        <f>IF(COUNTIF('Call Rcrdg'!A$3:A$350,C195)&gt;0,"Yes","")</f>
        <v/>
      </c>
      <c r="H195" s="37" t="str">
        <f>IF(COUNTIFS('Call Rcrdg'!A$3:A$350,C195,'Call Rcrdg'!H$3:H$350,"Yes")&gt;0,"Yes","")</f>
        <v/>
      </c>
      <c r="I195" s="37" t="str">
        <f>IF(COUNTIFS('Contact Ctr'!A191:A238,$C195,'Contact Ctr'!C191:C238,"Yes")&gt;0,"Yes","")</f>
        <v/>
      </c>
      <c r="K195" s="208" t="str">
        <f t="shared" si="2"/>
        <v/>
      </c>
    </row>
    <row r="196" spans="2:27" x14ac:dyDescent="0.25">
      <c r="B196" s="208"/>
      <c r="C196" s="26"/>
      <c r="D196" s="26"/>
      <c r="G196" s="37" t="str">
        <f>IF(COUNTIF('Call Rcrdg'!A$3:A$350,C196)&gt;0,"Yes","")</f>
        <v/>
      </c>
      <c r="H196" s="37" t="str">
        <f>IF(COUNTIFS('Call Rcrdg'!A$3:A$350,C196,'Call Rcrdg'!H$3:H$350,"Yes")&gt;0,"Yes","")</f>
        <v/>
      </c>
      <c r="I196" s="37" t="str">
        <f>IF(COUNTIFS('Contact Ctr'!A192:A239,$C196,'Contact Ctr'!C192:C239,"Yes")&gt;0,"Yes","")</f>
        <v/>
      </c>
      <c r="K196" s="208" t="str">
        <f t="shared" si="2"/>
        <v/>
      </c>
    </row>
    <row r="197" spans="2:27" x14ac:dyDescent="0.25">
      <c r="B197" s="208"/>
      <c r="C197" s="26"/>
      <c r="D197" s="26"/>
      <c r="G197" s="37" t="str">
        <f>IF(COUNTIF('Call Rcrdg'!A$3:A$350,C197)&gt;0,"Yes","")</f>
        <v/>
      </c>
      <c r="H197" s="37" t="str">
        <f>IF(COUNTIFS('Call Rcrdg'!A$3:A$350,C197,'Call Rcrdg'!H$3:H$350,"Yes")&gt;0,"Yes","")</f>
        <v/>
      </c>
      <c r="I197" s="37" t="str">
        <f>IF(COUNTIFS('Contact Ctr'!A193:A240,$C197,'Contact Ctr'!C193:C240,"Yes")&gt;0,"Yes","")</f>
        <v/>
      </c>
      <c r="K197" s="208" t="str">
        <f t="shared" si="2"/>
        <v/>
      </c>
    </row>
    <row r="198" spans="2:27" x14ac:dyDescent="0.25">
      <c r="B198" s="208"/>
      <c r="C198" s="26"/>
      <c r="D198" s="26"/>
      <c r="G198" s="37" t="str">
        <f>IF(COUNTIF('Call Rcrdg'!A$3:A$350,C198)&gt;0,"Yes","")</f>
        <v/>
      </c>
      <c r="H198" s="37" t="str">
        <f>IF(COUNTIFS('Call Rcrdg'!A$3:A$350,C198,'Call Rcrdg'!H$3:H$350,"Yes")&gt;0,"Yes","")</f>
        <v/>
      </c>
      <c r="I198" s="37" t="str">
        <f>IF(COUNTIFS('Contact Ctr'!A194:A241,$C198,'Contact Ctr'!C194:C241,"Yes")&gt;0,"Yes","")</f>
        <v/>
      </c>
      <c r="K198" s="208" t="str">
        <f t="shared" si="2"/>
        <v/>
      </c>
    </row>
    <row r="199" spans="2:27" x14ac:dyDescent="0.25">
      <c r="B199" s="208"/>
      <c r="C199" s="26"/>
      <c r="D199" s="26"/>
      <c r="G199" s="37" t="str">
        <f>IF(COUNTIF('Call Rcrdg'!A$3:A$350,C199)&gt;0,"Yes","")</f>
        <v/>
      </c>
      <c r="H199" s="37" t="str">
        <f>IF(COUNTIFS('Call Rcrdg'!A$3:A$350,C199,'Call Rcrdg'!H$3:H$350,"Yes")&gt;0,"Yes","")</f>
        <v/>
      </c>
      <c r="I199" s="37" t="str">
        <f>IF(COUNTIFS('Contact Ctr'!A195:A242,$C199,'Contact Ctr'!C195:C242,"Yes")&gt;0,"Yes","")</f>
        <v/>
      </c>
      <c r="K199" s="208" t="str">
        <f t="shared" si="2"/>
        <v/>
      </c>
    </row>
    <row r="200" spans="2:27" x14ac:dyDescent="0.25">
      <c r="B200" s="208"/>
      <c r="C200" s="26"/>
      <c r="D200" s="26"/>
      <c r="G200" s="37" t="str">
        <f>IF(COUNTIF('Call Rcrdg'!A$3:A$350,C200)&gt;0,"Yes","")</f>
        <v/>
      </c>
      <c r="H200" s="37" t="str">
        <f>IF(COUNTIFS('Call Rcrdg'!A$3:A$350,C200,'Call Rcrdg'!H$3:H$350,"Yes")&gt;0,"Yes","")</f>
        <v/>
      </c>
      <c r="I200" s="37" t="str">
        <f>IF(COUNTIFS('Contact Ctr'!A196:A243,$C200,'Contact Ctr'!C196:C243,"Yes")&gt;0,"Yes","")</f>
        <v/>
      </c>
      <c r="K200" s="208" t="str">
        <f t="shared" si="2"/>
        <v/>
      </c>
    </row>
    <row r="201" spans="2:27" x14ac:dyDescent="0.25">
      <c r="B201" s="208"/>
      <c r="C201" s="26"/>
      <c r="D201" s="26"/>
      <c r="G201" s="37" t="str">
        <f>IF(COUNTIF('Call Rcrdg'!A$3:A$350,C201)&gt;0,"Yes","")</f>
        <v/>
      </c>
      <c r="H201" s="37" t="str">
        <f>IF(COUNTIFS('Call Rcrdg'!A$3:A$350,C201,'Call Rcrdg'!H$3:H$350,"Yes")&gt;0,"Yes","")</f>
        <v/>
      </c>
      <c r="I201" s="37" t="str">
        <f>IF(COUNTIFS('Contact Ctr'!A197:A244,$C201,'Contact Ctr'!C197:C244,"Yes")&gt;0,"Yes","")</f>
        <v/>
      </c>
      <c r="K201" s="208" t="str">
        <f t="shared" ref="K201:K205" si="3">IF(B201="","",$J201&amp;" - " &amp;$B201)</f>
        <v/>
      </c>
    </row>
    <row r="202" spans="2:27" x14ac:dyDescent="0.25">
      <c r="B202" s="208"/>
      <c r="C202" s="26"/>
      <c r="D202" s="26"/>
      <c r="G202" s="37" t="str">
        <f>IF(COUNTIF('Call Rcrdg'!A$3:A$350,C202)&gt;0,"Yes","")</f>
        <v/>
      </c>
      <c r="H202" s="37" t="str">
        <f>IF(COUNTIFS('Call Rcrdg'!A$3:A$350,C202,'Call Rcrdg'!H$3:H$350,"Yes")&gt;0,"Yes","")</f>
        <v/>
      </c>
      <c r="I202" s="37" t="str">
        <f>IF(COUNTIFS('Contact Ctr'!A198:A245,$C202,'Contact Ctr'!C198:C245,"Yes")&gt;0,"Yes","")</f>
        <v/>
      </c>
      <c r="K202" s="208" t="str">
        <f t="shared" si="3"/>
        <v/>
      </c>
    </row>
    <row r="203" spans="2:27" x14ac:dyDescent="0.25">
      <c r="B203" s="208"/>
      <c r="C203" s="26"/>
      <c r="D203" s="26"/>
      <c r="G203" s="37" t="str">
        <f>IF(COUNTIF('Call Rcrdg'!A$3:A$350,C203)&gt;0,"Yes","")</f>
        <v/>
      </c>
      <c r="H203" s="37" t="str">
        <f>IF(COUNTIFS('Call Rcrdg'!A$3:A$350,C203,'Call Rcrdg'!H$3:H$350,"Yes")&gt;0,"Yes","")</f>
        <v/>
      </c>
      <c r="I203" s="37" t="str">
        <f>IF(COUNTIFS('Contact Ctr'!A199:A246,$C203,'Contact Ctr'!C199:C246,"Yes")&gt;0,"Yes","")</f>
        <v/>
      </c>
      <c r="K203" s="208" t="str">
        <f t="shared" si="3"/>
        <v/>
      </c>
    </row>
    <row r="204" spans="2:27" x14ac:dyDescent="0.25">
      <c r="B204" s="208"/>
      <c r="C204" s="26"/>
      <c r="D204" s="26"/>
      <c r="G204" s="37" t="str">
        <f>IF(COUNTIF('Call Rcrdg'!A$3:A$350,C204)&gt;0,"Yes","")</f>
        <v/>
      </c>
      <c r="H204" s="37" t="str">
        <f>IF(COUNTIFS('Call Rcrdg'!A$3:A$350,C204,'Call Rcrdg'!H$3:H$350,"Yes")&gt;0,"Yes","")</f>
        <v/>
      </c>
      <c r="I204" s="37" t="str">
        <f>IF(COUNTIFS('Contact Ctr'!A200:A247,$C204,'Contact Ctr'!C200:C247,"Yes")&gt;0,"Yes","")</f>
        <v/>
      </c>
      <c r="K204" s="208" t="str">
        <f t="shared" si="3"/>
        <v/>
      </c>
    </row>
    <row r="205" spans="2:27" s="127" customFormat="1" ht="30.75" customHeight="1" x14ac:dyDescent="0.25">
      <c r="B205" s="210"/>
      <c r="C205" s="126" t="s">
        <v>322</v>
      </c>
      <c r="D205" s="168" t="s">
        <v>322</v>
      </c>
      <c r="E205" s="126" t="s">
        <v>322</v>
      </c>
      <c r="F205" s="126" t="s">
        <v>322</v>
      </c>
      <c r="G205" s="126" t="s">
        <v>322</v>
      </c>
      <c r="H205" s="168" t="s">
        <v>322</v>
      </c>
      <c r="I205" s="185" t="s">
        <v>322</v>
      </c>
      <c r="J205" s="210" t="s">
        <v>322</v>
      </c>
      <c r="K205" s="210" t="s">
        <v>322</v>
      </c>
      <c r="L205" s="126" t="s">
        <v>322</v>
      </c>
      <c r="M205" s="126" t="s">
        <v>322</v>
      </c>
      <c r="N205" s="126" t="s">
        <v>322</v>
      </c>
      <c r="O205" s="126" t="s">
        <v>322</v>
      </c>
      <c r="P205" s="126" t="s">
        <v>322</v>
      </c>
      <c r="Q205" s="126" t="s">
        <v>322</v>
      </c>
      <c r="R205" s="126" t="s">
        <v>322</v>
      </c>
      <c r="S205" s="126" t="s">
        <v>322</v>
      </c>
      <c r="T205" s="126" t="s">
        <v>322</v>
      </c>
      <c r="U205" s="126" t="s">
        <v>322</v>
      </c>
      <c r="V205" s="126" t="s">
        <v>322</v>
      </c>
      <c r="W205" s="126" t="s">
        <v>322</v>
      </c>
      <c r="X205" s="126" t="s">
        <v>322</v>
      </c>
      <c r="Y205" s="126" t="s">
        <v>322</v>
      </c>
      <c r="Z205" s="126" t="s">
        <v>322</v>
      </c>
      <c r="AA205" s="126" t="s">
        <v>322</v>
      </c>
    </row>
    <row r="206" spans="2:27" x14ac:dyDescent="0.25">
      <c r="H206" s="37"/>
      <c r="I206" s="37"/>
    </row>
  </sheetData>
  <sheetProtection algorithmName="SHA-512" hashValue="tJHRZ9KrEyRBQZd/1XxwZZ/wGNuMydcDX2LatO+9dFE2OsEwU39JEJhp5hfnw21Ksr2UPOOZS94njfUSgN/eEA==" saltValue="hgtNc33M4UqMzKGpBoMMng==" spinCount="100000" sheet="1" formatCells="0" formatColumns="0" formatRows="0" insertColumns="0" insertRows="0" insertHyperlinks="0" sort="0" autoFilter="0"/>
  <autoFilter ref="B5:I5"/>
  <conditionalFormatting sqref="E2 G2 C2:C3">
    <cfRule type="cellIs" dxfId="13" priority="8" operator="equal">
      <formula>""</formula>
    </cfRule>
  </conditionalFormatting>
  <conditionalFormatting sqref="D8:D204">
    <cfRule type="duplicateValues" dxfId="12" priority="3"/>
  </conditionalFormatting>
  <conditionalFormatting sqref="D7">
    <cfRule type="duplicateValues" dxfId="11" priority="1"/>
  </conditionalFormatting>
  <dataValidations count="2">
    <dataValidation type="custom" allowBlank="1" showInputMessage="1" showErrorMessage="1" sqref="C6:D204 G2">
      <formula1>AND(LEN(C2)=11,ISNONTEXT(C2),TRIM(LEFT(C2,1))="1")</formula1>
    </dataValidation>
    <dataValidation type="custom" allowBlank="1" showInputMessage="1" showErrorMessage="1" sqref="E2">
      <formula1>FIND("@",E2)&gt;0</formula1>
    </dataValidation>
  </dataValidations>
  <pageMargins left="0.7" right="0.7" top="0.75" bottom="0.75" header="0.3" footer="0.3"/>
  <pageSetup orientation="portrait" r:id="rId1"/>
  <ignoredErrors>
    <ignoredError sqref="K8:K204" unlockedFormula="1"/>
  </ignoredErrors>
  <extLst>
    <ext xmlns:x14="http://schemas.microsoft.com/office/spreadsheetml/2009/9/main" uri="{78C0D931-6437-407d-A8EE-F0AAD7539E65}">
      <x14:conditionalFormattings>
        <x14:conditionalFormatting xmlns:xm="http://schemas.microsoft.com/office/excel/2006/main">
          <x14:cfRule type="expression" priority="7" stopIfTrue="1" id="{D89D258B-8DC1-4F93-A7F7-7F4780E91CC7}">
            <xm:f>COUNTIF(Profiles!G:G,"SIP DID")=0</xm:f>
            <x14:dxf/>
          </x14:cfRule>
          <xm:sqref>C3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'e911'!$G$2:$G$50</xm:f>
          </x14:formula1>
          <xm:sqref>B7:B204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C230"/>
  <sheetViews>
    <sheetView showGridLines="0" zoomScale="95" zoomScaleNormal="95" workbookViewId="0">
      <selection activeCell="D58" sqref="D58"/>
    </sheetView>
  </sheetViews>
  <sheetFormatPr defaultRowHeight="12.75" x14ac:dyDescent="0.25"/>
  <cols>
    <col min="1" max="1" width="2.42578125" style="177" customWidth="1"/>
    <col min="2" max="2" width="4.5703125" style="177" customWidth="1"/>
    <col min="3" max="3" width="17.28515625" style="204" customWidth="1"/>
    <col min="4" max="4" width="57" style="177" customWidth="1"/>
    <col min="5" max="5" width="2" style="177" customWidth="1"/>
    <col min="6" max="6" width="17.28515625" style="177" customWidth="1"/>
    <col min="7" max="7" width="74.140625" style="177" customWidth="1"/>
    <col min="8" max="8" width="2" style="177" customWidth="1"/>
    <col min="9" max="9" width="52" style="177" customWidth="1"/>
    <col min="10" max="16384" width="9.140625" style="177"/>
  </cols>
  <sheetData>
    <row r="1" spans="1:10" s="193" customFormat="1" ht="12.75" customHeight="1" thickBot="1" x14ac:dyDescent="0.3">
      <c r="A1" s="177"/>
      <c r="B1" s="177"/>
      <c r="C1" s="204"/>
      <c r="E1" s="177"/>
      <c r="F1" s="177"/>
      <c r="H1" s="194"/>
      <c r="J1" s="194"/>
    </row>
    <row r="2" spans="1:10" x14ac:dyDescent="0.25">
      <c r="B2" s="227"/>
      <c r="C2" s="228"/>
      <c r="D2" s="229"/>
      <c r="E2" s="229"/>
      <c r="F2" s="238"/>
      <c r="G2" s="229"/>
      <c r="H2" s="230"/>
    </row>
    <row r="3" spans="1:10" ht="13.5" thickBot="1" x14ac:dyDescent="0.25">
      <c r="B3" s="233"/>
      <c r="C3" s="246" t="s">
        <v>447</v>
      </c>
      <c r="D3" s="332" t="s">
        <v>434</v>
      </c>
      <c r="E3" s="332"/>
      <c r="F3" s="247" t="s">
        <v>447</v>
      </c>
      <c r="G3" s="332" t="s">
        <v>434</v>
      </c>
      <c r="H3" s="333"/>
      <c r="I3" s="327"/>
      <c r="J3" s="327"/>
    </row>
    <row r="4" spans="1:10" x14ac:dyDescent="0.25">
      <c r="B4" s="231"/>
      <c r="C4" s="329" t="s">
        <v>413</v>
      </c>
      <c r="D4" s="224" t="str">
        <f>IF(COUNTA('e911'!$A$3:$A$50)=0,"At least one mailing address is required","")</f>
        <v>At least one mailing address is required</v>
      </c>
      <c r="F4" s="331" t="s">
        <v>422</v>
      </c>
      <c r="G4" s="225" t="str">
        <f>IF('Start Here'!G16="Yes",IF(Fax2Mail!B3&gt;0,"","At least 1 DID is required for Fax to Mail"),"")</f>
        <v/>
      </c>
      <c r="H4" s="232"/>
    </row>
    <row r="5" spans="1:10" x14ac:dyDescent="0.25">
      <c r="B5" s="231"/>
      <c r="C5" s="330"/>
      <c r="D5" s="224" t="str">
        <f>IF(COUNTA('e911'!$B$3:$B$50)-COUNTA('e911'!$A$3:$A$50)&lt;&gt;0,"Missing subnet or mailing addresses","")</f>
        <v/>
      </c>
      <c r="F5" s="328"/>
      <c r="G5" s="224" t="str">
        <f>IF(COUNTA(Fax2Mail!B$3:B$50)-COUNTA(Fax2Mail!C$3:C$50)&gt;0,"Missing Email Address Destination","")</f>
        <v/>
      </c>
      <c r="H5" s="232"/>
    </row>
    <row r="6" spans="1:10" x14ac:dyDescent="0.25">
      <c r="B6" s="231"/>
      <c r="C6" s="330" t="s">
        <v>414</v>
      </c>
      <c r="D6" s="244" t="str">
        <f>IF('Start Here'!G12="Yes",IF(Profiles!C3&gt;0,"","At least 1 DID is required for VoIP or SIP Trunk migrations"),IF('Start Here'!G13="Yes",IF(Profiles!C3&gt;0,"","At least 1 DID is required for VoIP or SIP Trunk migrations"),""))</f>
        <v/>
      </c>
      <c r="F6" s="328"/>
      <c r="G6" s="242" t="str">
        <f>IF(COUNTA(Fax2Mail!B$3:B$50)-COUNTA(Fax2Mail!D$3:D$50)&gt;0,"Missing DID Status","")</f>
        <v/>
      </c>
      <c r="H6" s="232"/>
    </row>
    <row r="7" spans="1:10" x14ac:dyDescent="0.25">
      <c r="B7" s="231"/>
      <c r="C7" s="330"/>
      <c r="D7" s="224" t="str">
        <f>IF(COUNTA(Profiles!$C$3:$C$201)-COUNTA(Profiles!$B$3:$B$201)&gt;0,"Missing First Name","")</f>
        <v/>
      </c>
      <c r="E7" s="184"/>
      <c r="F7" s="328" t="s">
        <v>417</v>
      </c>
      <c r="G7" s="244" t="str">
        <f>IF('Start Here'!G17="Yes",IF('Call Pickup Grps'!B2="","At least 1 group name is required if using pickup groups",""),"")</f>
        <v/>
      </c>
      <c r="H7" s="232"/>
    </row>
    <row r="8" spans="1:10" x14ac:dyDescent="0.25">
      <c r="B8" s="231"/>
      <c r="C8" s="330"/>
      <c r="D8" s="224" t="str">
        <f>IF(COUNTA(Profiles!$C$3:$C$201)-COUNTA(Profiles!$A$3:$A$201)&gt;0,"Missing Last Name","")</f>
        <v/>
      </c>
      <c r="E8" s="184"/>
      <c r="F8" s="328"/>
      <c r="G8" s="242" t="str">
        <f>IF(COUNTA('Call Pickup Grps'!B2:U2)*2=COUNTA('Call Pickup Grps'!B3:U4),"","You must enter at least two user extensions per pickup group")</f>
        <v/>
      </c>
      <c r="H8" s="232"/>
    </row>
    <row r="9" spans="1:10" x14ac:dyDescent="0.25">
      <c r="B9" s="231"/>
      <c r="C9" s="330"/>
      <c r="D9" s="224" t="str">
        <f>IF(COUNTA(Profiles!$C$3:$C$201)-COUNTA(Profiles!$D$3:$D$201)&gt;0,"Missing Class of Service","")</f>
        <v/>
      </c>
      <c r="E9" s="184"/>
      <c r="F9" s="328" t="s">
        <v>418</v>
      </c>
      <c r="G9" s="245" t="str">
        <f>IF('Start Here'!G18="Yes",IF('Hunt Grps'!C2="","At least 1 group name is required if using hunt groups",""),"")</f>
        <v/>
      </c>
      <c r="H9" s="232"/>
    </row>
    <row r="10" spans="1:10" x14ac:dyDescent="0.25">
      <c r="B10" s="231"/>
      <c r="C10" s="330"/>
      <c r="D10" s="224" t="str">
        <f>IF(COUNTA(Profiles!$C$3:$C$201)-COUNTA(Profiles!$E$3:$E$201)&gt;0,"Missing Phone Model","")</f>
        <v/>
      </c>
      <c r="E10" s="184"/>
      <c r="F10" s="328"/>
      <c r="G10" s="224" t="str">
        <f>IF(COUNTA('Hunt Grps'!$C$2:$V$2)=COUNTA('Hunt Grps'!$C3:$V3),"","Missing Hunt Group Pilot/Lead DID")</f>
        <v/>
      </c>
      <c r="H10" s="232"/>
    </row>
    <row r="11" spans="1:10" x14ac:dyDescent="0.25">
      <c r="B11" s="231"/>
      <c r="C11" s="330"/>
      <c r="D11" s="224" t="str">
        <f>IF(COUNTA(Profiles!$C$3:$C$201)-COUNTA(Profiles!$F$3:$F$201)&gt;0,"Missing Phone MAC Address","")</f>
        <v/>
      </c>
      <c r="F11" s="328"/>
      <c r="G11" s="224" t="str">
        <f>IF(COUNTA('Hunt Grps'!$C$2:$V$2)=COUNTA('Hunt Grps'!$C4:$V4),"","Missing Forward Busy DID(s)")</f>
        <v/>
      </c>
      <c r="H11" s="232"/>
    </row>
    <row r="12" spans="1:10" x14ac:dyDescent="0.25">
      <c r="B12" s="231"/>
      <c r="C12" s="330"/>
      <c r="D12" s="224" t="str">
        <f>IF(COUNTA(Profiles!$C$3:$C$201)-COUNTA(Profiles!$G$3:$G$201)&gt;0,"Missing Phone Profile","")</f>
        <v/>
      </c>
      <c r="E12" s="184"/>
      <c r="F12" s="328"/>
      <c r="G12" s="224" t="str">
        <f>IF(COUNTA('Hunt Grps'!$C$2:$V$2)=COUNTA('Hunt Grps'!$C5:$V5),"","Missing Forward Hunt No Answer DID(s)")</f>
        <v/>
      </c>
      <c r="H12" s="232"/>
    </row>
    <row r="13" spans="1:10" x14ac:dyDescent="0.25">
      <c r="B13" s="231"/>
      <c r="C13" s="330"/>
      <c r="D13" s="242" t="str">
        <f>IF(COUNTA(Profiles!$C$3:$C$201)-COUNTA(Profiles!$H$3:$H$201)&gt;0,"Missing Feature Profile","")</f>
        <v/>
      </c>
      <c r="E13" s="184"/>
      <c r="F13" s="328"/>
      <c r="G13" s="242" t="str">
        <f>IF(COUNTA('Hunt Grps'!$C$2:$V$2)=COUNTA('Hunt Grps'!$C7:$V7),"","Missing Ring Timer for Each Phone")</f>
        <v/>
      </c>
      <c r="H13" s="232"/>
    </row>
    <row r="14" spans="1:10" x14ac:dyDescent="0.25">
      <c r="B14" s="231"/>
      <c r="C14" s="330" t="s">
        <v>415</v>
      </c>
      <c r="D14" s="244" t="str">
        <f>IF('Start Here'!G14="Yes",IF('Video Profiles'!A5&gt;0,"","At least 1 entry is required for Hosted Video projects"),"")</f>
        <v/>
      </c>
      <c r="E14" s="184"/>
      <c r="F14" s="328" t="s">
        <v>419</v>
      </c>
      <c r="G14" s="244" t="str">
        <f>IF('Start Here'!G19="Yes",IF('Auto Attend'!B2="","At least 1 group name is required if using an Auto Attendant",""),"")</f>
        <v/>
      </c>
      <c r="H14" s="232"/>
    </row>
    <row r="15" spans="1:10" x14ac:dyDescent="0.25">
      <c r="B15" s="231"/>
      <c r="C15" s="330"/>
      <c r="D15" s="224" t="str">
        <f>IF(COUNTA('Video Profiles'!A$5:A$51)-COUNTA('Video Profiles'!B5:B51)&gt;0,"Missing Outlook Calendar Name","")</f>
        <v/>
      </c>
      <c r="F15" s="328"/>
      <c r="G15" s="224" t="str">
        <f>IF(COUNTA('Auto Attend'!$B$2:$F$2)&lt;=COUNTA('Auto Attend'!B3:F3),"","Missing Auto Attendant Name")</f>
        <v/>
      </c>
      <c r="H15" s="232"/>
    </row>
    <row r="16" spans="1:10" x14ac:dyDescent="0.25">
      <c r="B16" s="231"/>
      <c r="C16" s="330"/>
      <c r="D16" s="224" t="str">
        <f>IF(COUNTA('Video Profiles'!A$5:A$51)-COUNTA('Video Profiles'!C5:C51)&gt;0,"Missing Outlook Calendar Email","")</f>
        <v/>
      </c>
      <c r="E16" s="184"/>
      <c r="F16" s="328"/>
      <c r="G16" s="224" t="str">
        <f>IF(COUNTA('Auto Attend'!$B$2:$F$2)&lt;=COUNTA('Auto Attend'!B4:F4),"","Missing Hours of Operation")</f>
        <v/>
      </c>
      <c r="H16" s="232"/>
    </row>
    <row r="17" spans="2:8" x14ac:dyDescent="0.2">
      <c r="B17" s="231"/>
      <c r="C17" s="330"/>
      <c r="D17" s="226" t="str">
        <f>IF(COUNTA('Video Profiles'!A$5:A$51)-COUNTA('Video Profiles'!D5:D51)&gt;0,"Missing Device MAC ID","")</f>
        <v/>
      </c>
      <c r="E17" s="184"/>
      <c r="F17" s="328"/>
      <c r="G17" s="242" t="str">
        <f>IF(COUNTA('Auto Attend'!$B$2:$F$2)*12&lt;=COUNTA('Auto Attend'!B5:F16),"","Missing Options")</f>
        <v/>
      </c>
      <c r="H17" s="232"/>
    </row>
    <row r="18" spans="2:8" x14ac:dyDescent="0.2">
      <c r="B18" s="231"/>
      <c r="C18" s="330"/>
      <c r="D18" s="226" t="str">
        <f>IF(COUNTA('Video Profiles'!A$5:A$51)-COUNTA('Video Profiles'!E5:E51)&gt;0,"Missing Device Serial Number","")</f>
        <v/>
      </c>
      <c r="E18" s="184"/>
      <c r="F18" s="328" t="s">
        <v>12</v>
      </c>
      <c r="G18" s="244" t="str">
        <f>IF('Start Here'!G20="Yes",IF('Call Rcrdg'!A3="","At least 1 DID is required if using Call Recording",""),"")</f>
        <v/>
      </c>
      <c r="H18" s="232"/>
    </row>
    <row r="19" spans="2:8" x14ac:dyDescent="0.2">
      <c r="B19" s="231"/>
      <c r="C19" s="330"/>
      <c r="D19" s="226" t="str">
        <f>IF(COUNTA('Video Profiles'!A$5:A$51)-COUNTA('Video Profiles'!F5:F51)&gt;0,"Missing Device Model","")</f>
        <v/>
      </c>
      <c r="E19" s="184"/>
      <c r="F19" s="328"/>
      <c r="G19" s="224" t="str">
        <f>IF(COUNTA('Call Rcrdg'!$A$3:$A$50)=COUNTA('Call Rcrdg'!B$3:B$50),"","Missing Name")</f>
        <v/>
      </c>
      <c r="H19" s="232"/>
    </row>
    <row r="20" spans="2:8" x14ac:dyDescent="0.2">
      <c r="B20" s="231"/>
      <c r="C20" s="330"/>
      <c r="D20" s="226" t="str">
        <f>IF(COUNTA('Video Profiles'!A$5:A$51)-COUNTA('Video Profiles'!L$5:L$51)&gt;0,"Missing IP Address","")</f>
        <v/>
      </c>
      <c r="E20" s="184"/>
      <c r="F20" s="328"/>
      <c r="G20" s="224" t="str">
        <f>IF(COUNTA('Call Rcrdg'!$A$3:$A$50)=COUNTA('Call Rcrdg'!C$3:C$50),"","Missing Email Address")</f>
        <v/>
      </c>
      <c r="H20" s="232"/>
    </row>
    <row r="21" spans="2:8" x14ac:dyDescent="0.2">
      <c r="B21" s="231"/>
      <c r="C21" s="330"/>
      <c r="D21" s="226" t="str">
        <f>IF(COUNTA('Video Profiles'!A$5:A$51)-COUNTA('Video Profiles'!M$5:M$51)&gt;0,"Missing DNS Name","")</f>
        <v/>
      </c>
      <c r="F21" s="328"/>
      <c r="G21" s="224" t="str">
        <f>IF(COUNTA('Call Rcrdg'!$A$3:$A$50)=COUNTA('Call Rcrdg'!D$3:D$50),"","Missing Role")</f>
        <v/>
      </c>
      <c r="H21" s="232"/>
    </row>
    <row r="22" spans="2:8" x14ac:dyDescent="0.2">
      <c r="B22" s="231"/>
      <c r="C22" s="330"/>
      <c r="D22" s="226" t="str">
        <f>IF(COUNTA('Video Profiles'!A$5:A$51)-COUNTA('Video Profiles'!N$5:N$51)&gt;0,"Missing Primary Contact Name","")</f>
        <v/>
      </c>
      <c r="E22" s="184"/>
      <c r="F22" s="328"/>
      <c r="G22" s="224" t="str">
        <f>IF(COUNTA('Call Rcrdg'!$A$3:$A$50)=COUNTA('Call Rcrdg'!F$3:F$50),"","Missing Supervisor's Name")</f>
        <v/>
      </c>
      <c r="H22" s="232"/>
    </row>
    <row r="23" spans="2:8" x14ac:dyDescent="0.2">
      <c r="B23" s="231"/>
      <c r="C23" s="330"/>
      <c r="D23" s="226" t="str">
        <f>IF(COUNTA('Video Profiles'!A$5:A$51)-COUNTA('Video Profiles'!O$5:O$51)&gt;0,"Missing Primary Contact Phone","")</f>
        <v/>
      </c>
      <c r="F23" s="328"/>
      <c r="G23" s="242" t="str">
        <f>IF(COUNTA('Call Rcrdg'!$A$3:$A$50)=COUNTA('Call Rcrdg'!E$3:E$50),"","Missing Supervisor's DID")</f>
        <v/>
      </c>
      <c r="H23" s="232"/>
    </row>
    <row r="24" spans="2:8" x14ac:dyDescent="0.2">
      <c r="B24" s="231"/>
      <c r="C24" s="330"/>
      <c r="D24" s="226" t="str">
        <f>IF(COUNTA('Video Profiles'!A$5:A$51)-COUNTA('Video Profiles'!P$5:P$51)&gt;0,"Missing Primary Contact Email","")</f>
        <v/>
      </c>
      <c r="E24" s="184"/>
      <c r="F24" s="328" t="s">
        <v>519</v>
      </c>
      <c r="G24" s="244" t="str">
        <f>IF('Start Here'!G21="Yes",IF('Contact Ctr'!A3="","At least 1 DID is required if a Call Center is being configured",""),"")</f>
        <v/>
      </c>
      <c r="H24" s="232"/>
    </row>
    <row r="25" spans="2:8" x14ac:dyDescent="0.2">
      <c r="B25" s="231"/>
      <c r="C25" s="330"/>
      <c r="D25" s="226" t="str">
        <f>IF(COUNTA('Video Profiles'!A$5:A$51)-COUNTA('Video Profiles'!Q$5:Q$51)&gt;0,"Missing Secondary Contact Name","")</f>
        <v/>
      </c>
      <c r="E25" s="184"/>
      <c r="F25" s="328"/>
      <c r="G25" s="242" t="str">
        <f>IF(COUNTA('Contact Ctr'!A3:A50)=COUNTA('Contact Ctr'!B3:B50),"","Missing Role")</f>
        <v/>
      </c>
      <c r="H25" s="232"/>
    </row>
    <row r="26" spans="2:8" x14ac:dyDescent="0.2">
      <c r="B26" s="231"/>
      <c r="C26" s="330"/>
      <c r="D26" s="226" t="str">
        <f>IF(COUNTA('Video Profiles'!A$5:A$51)-COUNTA('Video Profiles'!R$5:R$51)&gt;0,"Missing Secondary Contact Phone","")</f>
        <v/>
      </c>
      <c r="F26" s="328" t="s">
        <v>420</v>
      </c>
      <c r="G26" s="244" t="str">
        <f>IF(COUNTA(Billing!B7:I7)=0,"Missing Billing information","")</f>
        <v>Missing Billing information</v>
      </c>
      <c r="H26" s="232"/>
    </row>
    <row r="27" spans="2:8" x14ac:dyDescent="0.2">
      <c r="B27" s="231"/>
      <c r="C27" s="330"/>
      <c r="D27" s="243" t="str">
        <f>IF(COUNTA('Video Profiles'!A$5:A$51)-COUNTA('Video Profiles'!S$5:S$51)&gt;0,"Missing Secondary Contact Email","")</f>
        <v/>
      </c>
      <c r="F27" s="328"/>
      <c r="G27" s="224" t="str">
        <f>IF(COUNTA(Billing!C7:C204)=COUNTA(Billing!B7:B204),"","Missing Location Code")</f>
        <v/>
      </c>
      <c r="H27" s="232"/>
    </row>
    <row r="28" spans="2:8" x14ac:dyDescent="0.25">
      <c r="B28" s="231"/>
      <c r="C28" s="330" t="s">
        <v>416</v>
      </c>
      <c r="D28" s="244" t="str">
        <f>IF('Start Here'!G15="Yes",IF('Side Cars'!D2&gt;0,"","At least 1 DID is required for Fax to Mail"),"")</f>
        <v/>
      </c>
      <c r="F28" s="328"/>
      <c r="G28" s="242" t="str">
        <f>IF(COUNTA(Billing!C7:C204)=COUNTA(Billing!D7:D204),"","Missing BTN")</f>
        <v/>
      </c>
      <c r="H28" s="232"/>
    </row>
    <row r="29" spans="2:8" x14ac:dyDescent="0.25">
      <c r="B29" s="231"/>
      <c r="C29" s="330"/>
      <c r="D29" s="224" t="str">
        <f>IF(COUNTA('Side Cars'!$D$2,'Side Cars'!$D$2,'Side Cars'!$D$2,'Side Cars'!$D$2,'Side Cars'!$D$2)&gt;COUNTA('Side Cars'!$D3,'Side Cars'!$D3,'Side Cars'!$D3,'Side Cars'!$D3,'Side Cars'!$D3),"Missing Employee name","")</f>
        <v/>
      </c>
      <c r="F29" s="239"/>
      <c r="H29" s="232"/>
    </row>
    <row r="30" spans="2:8" x14ac:dyDescent="0.25">
      <c r="B30" s="231"/>
      <c r="C30" s="330"/>
      <c r="D30" s="224" t="str">
        <f>IF(COUNTA('Side Cars'!$D$2,'Side Cars'!$D$2,'Side Cars'!$D$2,'Side Cars'!$D$2,'Side Cars'!$D$2)&gt;COUNTA('Side Cars'!$D4,'Side Cars'!$D4,'Side Cars'!$D4,'Side Cars'!$D4,'Side Cars'!$D4),"Missing Phone Model","")</f>
        <v/>
      </c>
      <c r="F30" s="240"/>
      <c r="H30" s="232"/>
    </row>
    <row r="31" spans="2:8" x14ac:dyDescent="0.25">
      <c r="B31" s="231"/>
      <c r="C31" s="330"/>
      <c r="D31" s="224" t="str">
        <f>IF(COUNTA('Side Cars'!$D$2,'Side Cars'!$D$2,'Side Cars'!$D$2,'Side Cars'!$D$2,'Side Cars'!$D$2)&gt;COUNTA('Side Cars'!$D5,'Side Cars'!$D5,'Side Cars'!$D5,'Side Cars'!$D5,'Side Cars'!$D5),"Missing KEM Model","")</f>
        <v/>
      </c>
      <c r="F31" s="240"/>
      <c r="H31" s="232"/>
    </row>
    <row r="32" spans="2:8" x14ac:dyDescent="0.25">
      <c r="B32" s="231"/>
      <c r="C32" s="330"/>
      <c r="D32" s="224" t="str">
        <f>IF(COUNTA('Side Cars'!$D$2,'Side Cars'!$D$2,'Side Cars'!$D$2,'Side Cars'!$D$2,'Side Cars'!$D$2)&gt;COUNTA('Side Cars'!$D6,'Side Cars'!$D6,'Side Cars'!$D6,'Side Cars'!$D6,'Side Cars'!$D6),"Missing Number of Side Cars","")</f>
        <v/>
      </c>
      <c r="F32" s="240"/>
      <c r="H32" s="232"/>
    </row>
    <row r="33" spans="2:8" x14ac:dyDescent="0.25">
      <c r="B33" s="231"/>
      <c r="C33" s="330"/>
      <c r="D33" s="242" t="str">
        <f>IF(COUNTA('Side Cars'!$D$2,'Side Cars'!$D$2,'Side Cars'!$D$2,'Side Cars'!$D$2,'Side Cars'!$D$2)&gt;COUNTA('Side Cars'!$D7,'Side Cars'!$D7,'Side Cars'!$D7,'Side Cars'!$D7,'Side Cars'!$D7),"Missing Phone MAC Address","")</f>
        <v/>
      </c>
      <c r="F33" s="192"/>
      <c r="H33" s="232"/>
    </row>
    <row r="34" spans="2:8" ht="13.5" thickBot="1" x14ac:dyDescent="0.3">
      <c r="B34" s="233"/>
      <c r="C34" s="234"/>
      <c r="D34" s="235"/>
      <c r="E34" s="236"/>
      <c r="F34" s="241"/>
      <c r="G34" s="235"/>
      <c r="H34" s="237"/>
    </row>
    <row r="35" spans="2:8" x14ac:dyDescent="0.25">
      <c r="E35" s="186"/>
    </row>
    <row r="37" spans="2:8" x14ac:dyDescent="0.2">
      <c r="F37" s="183"/>
    </row>
    <row r="38" spans="2:8" x14ac:dyDescent="0.2">
      <c r="F38" s="183"/>
    </row>
    <row r="39" spans="2:8" x14ac:dyDescent="0.2">
      <c r="F39" s="183"/>
    </row>
    <row r="40" spans="2:8" x14ac:dyDescent="0.2">
      <c r="F40" s="183"/>
    </row>
    <row r="41" spans="2:8" x14ac:dyDescent="0.2">
      <c r="F41" s="183"/>
    </row>
    <row r="42" spans="2:8" x14ac:dyDescent="0.2">
      <c r="F42" s="183"/>
    </row>
    <row r="43" spans="2:8" x14ac:dyDescent="0.2">
      <c r="F43" s="183"/>
    </row>
    <row r="44" spans="2:8" x14ac:dyDescent="0.2">
      <c r="F44" s="183"/>
    </row>
    <row r="45" spans="2:8" x14ac:dyDescent="0.2">
      <c r="F45" s="183"/>
    </row>
    <row r="46" spans="2:8" x14ac:dyDescent="0.2">
      <c r="F46" s="183"/>
    </row>
    <row r="215" spans="4:29" ht="225" x14ac:dyDescent="0.25">
      <c r="E215" s="178" t="s">
        <v>322</v>
      </c>
    </row>
    <row r="217" spans="4:29" ht="15" x14ac:dyDescent="0.25">
      <c r="D217" s="178" t="s">
        <v>322</v>
      </c>
    </row>
    <row r="218" spans="4:29" ht="15" x14ac:dyDescent="0.25">
      <c r="F218" s="178"/>
    </row>
    <row r="223" spans="4:29" ht="225" x14ac:dyDescent="0.25">
      <c r="H223" s="178" t="s">
        <v>322</v>
      </c>
    </row>
    <row r="224" spans="4:29" ht="30" x14ac:dyDescent="0.25">
      <c r="I224" s="178" t="s">
        <v>322</v>
      </c>
      <c r="J224" s="178" t="s">
        <v>322</v>
      </c>
      <c r="K224" s="178" t="s">
        <v>322</v>
      </c>
      <c r="L224" s="178" t="s">
        <v>322</v>
      </c>
      <c r="M224" s="178" t="s">
        <v>322</v>
      </c>
      <c r="N224" s="178" t="s">
        <v>322</v>
      </c>
      <c r="O224" s="178" t="s">
        <v>322</v>
      </c>
      <c r="P224" s="178" t="s">
        <v>322</v>
      </c>
      <c r="Q224" s="178" t="s">
        <v>322</v>
      </c>
      <c r="R224" s="178" t="s">
        <v>322</v>
      </c>
      <c r="S224" s="178" t="s">
        <v>322</v>
      </c>
      <c r="T224" s="178" t="s">
        <v>322</v>
      </c>
      <c r="U224" s="178" t="s">
        <v>322</v>
      </c>
      <c r="V224" s="178" t="s">
        <v>322</v>
      </c>
      <c r="W224" s="178" t="s">
        <v>322</v>
      </c>
      <c r="X224" s="178" t="s">
        <v>322</v>
      </c>
      <c r="Y224" s="178" t="s">
        <v>322</v>
      </c>
      <c r="Z224" s="178" t="s">
        <v>322</v>
      </c>
      <c r="AA224" s="178" t="s">
        <v>322</v>
      </c>
      <c r="AB224" s="178" t="s">
        <v>322</v>
      </c>
      <c r="AC224" s="178" t="s">
        <v>322</v>
      </c>
    </row>
    <row r="230" spans="7:7" ht="15" x14ac:dyDescent="0.25">
      <c r="G230" s="178" t="s">
        <v>322</v>
      </c>
    </row>
  </sheetData>
  <sheetProtection algorithmName="SHA-512" hashValue="FIcZ452jH7KXUuF8kzDUKHdlTqgcIlZb67kTJcJ3EVEDJZw9hJPD280OXEW8Jyv/onMTiQNP1z7jaXR1Y46FbQ==" saltValue="cdYzoN3SkGZrj+zEw6v5UA==" spinCount="100000" sheet="1" objects="1" scenarios="1"/>
  <mergeCells count="14">
    <mergeCell ref="I3:J3"/>
    <mergeCell ref="F18:F23"/>
    <mergeCell ref="F24:F25"/>
    <mergeCell ref="F26:F28"/>
    <mergeCell ref="C4:C5"/>
    <mergeCell ref="C6:C13"/>
    <mergeCell ref="F7:F8"/>
    <mergeCell ref="F4:F6"/>
    <mergeCell ref="G3:H3"/>
    <mergeCell ref="D3:E3"/>
    <mergeCell ref="F9:F13"/>
    <mergeCell ref="F14:F17"/>
    <mergeCell ref="C14:C27"/>
    <mergeCell ref="C28:C33"/>
  </mergeCells>
  <dataValidations count="13">
    <dataValidation allowBlank="1" showDropDown="1" sqref="D4"/>
    <dataValidation allowBlank="1" showInputMessage="1" showErrorMessage="1" promptTitle="e911 Tab" prompt="Required to be completed for each subnet in your configuration." sqref="C4:C5"/>
    <dataValidation allowBlank="1" showInputMessage="1" showErrorMessage="1" promptTitle="Profiles Tab" prompt="Required for VoIP implementations. For SIP DIDs select Phone Profile of &quot;SIP DID&quot; and enter number of call paths to configure on the Billing tab" sqref="C6:C13"/>
    <dataValidation allowBlank="1" showInputMessage="1" showErrorMessage="1" promptTitle="Video Profiles" prompt="Required for Hosted Video deployments" sqref="C14"/>
    <dataValidation allowBlank="1" showInputMessage="1" showErrorMessage="1" promptTitle="Fax to Mail" prompt="Required for Fax2Mail feature._x000a__x000a_If the user would like to have their faxes sent to them via email this tab needs to be complete." sqref="F4:F6"/>
    <dataValidation allowBlank="1" showInputMessage="1" showErrorMessage="1" promptTitle="Side Cars" prompt="If any phone needs to have a side car configured enter the details here" sqref="C28"/>
    <dataValidation allowBlank="1" showInputMessage="1" showErrorMessage="1" promptTitle="Call Pickup Groups" prompt="If you need pickup groups set up, complete this tab" sqref="F7:F8"/>
    <dataValidation allowBlank="1" showInputMessage="1" showErrorMessage="1" promptTitle="Hunt Groups" prompt="If you would like hunt group setup complete this tab" sqref="F9"/>
    <dataValidation allowBlank="1" showInputMessage="1" showErrorMessage="1" promptTitle="Auto Attendants" prompt="If you would like an auto attendant to be configured to route calls complete this tab" sqref="F14"/>
    <dataValidation allowBlank="1" showInputMessage="1" showErrorMessage="1" promptTitle="Call Recording" prompt="If your user's calls need to be recorded, complete this tab_x000a_" sqref="F18"/>
    <dataValidation allowBlank="1" showInputMessage="1" showErrorMessage="1" promptTitle="Contact Center" prompt="Required for Contact Center (UCCX and UCCE) migrations" sqref="F24"/>
    <dataValidation allowBlank="1" showInputMessage="1" showErrorMessage="1" promptTitle="Billing" prompt="Billing information  is required" sqref="F26"/>
    <dataValidation allowBlank="1" showInputMessage="1" showErrorMessage="1" promptTitle="Network Capacity Calculator" prompt="Use this to help determine the right sizing for your network_x000a_" sqref="F29"/>
  </dataValidations>
  <pageMargins left="0.7" right="0.7" top="0.75" bottom="0.75" header="0.3" footer="0.3"/>
  <pageSetup orientation="portrait" r:id="rId1"/>
  <ignoredErrors>
    <ignoredError sqref="G27:G28 G25" formulaRange="1"/>
  </ignoredErrors>
  <extLst>
    <ext xmlns:x14="http://schemas.microsoft.com/office/spreadsheetml/2009/9/main" uri="{78C0D931-6437-407d-A8EE-F0AAD7539E65}">
      <x14:conditionalFormattings>
        <x14:conditionalFormatting xmlns:xm="http://schemas.microsoft.com/office/excel/2006/main">
          <x14:cfRule type="expression" priority="28" id="{050CD72A-08E9-4876-8D3F-A6F1FF8998C2}">
            <xm:f>IF(COUNTA(Fax2Mail!B$3:B$51)-COUNTA(Fax2Mail!C$3:C$51)&lt;&gt;0,TRUE,FALSE)</xm:f>
            <x14:dxf>
              <font>
                <color rgb="FFFF0000"/>
              </font>
            </x14:dxf>
          </x14:cfRule>
          <xm:sqref>G5:G6</xm:sqref>
        </x14:conditionalFormatting>
        <x14:conditionalFormatting xmlns:xm="http://schemas.microsoft.com/office/excel/2006/main">
          <x14:cfRule type="expression" priority="24" id="{12A0357D-CB84-416B-9C4C-A5DAE5A89466}">
            <xm:f>'Video Profiles'!A19&gt;0</xm:f>
            <x14:dxf>
              <fill>
                <patternFill>
                  <bgColor theme="0"/>
                </patternFill>
              </fill>
            </x14:dxf>
          </x14:cfRule>
          <x14:cfRule type="expression" priority="25" id="{69FD6FB8-5D8B-418A-B6EC-5C0832047265}">
            <xm:f>Profiles!$C$3&gt;1</xm:f>
            <x14:dxf>
              <fill>
                <patternFill>
                  <bgColor theme="0"/>
                </patternFill>
              </fill>
            </x14:dxf>
          </x14:cfRule>
          <xm:sqref>G4</xm:sqref>
        </x14:conditionalFormatting>
        <x14:conditionalFormatting xmlns:xm="http://schemas.microsoft.com/office/excel/2006/main">
          <x14:cfRule type="expression" priority="13" id="{7DB01159-4195-4397-8FDD-86A08EEABA23}">
            <xm:f>'Video Profiles'!E2&gt;0</xm:f>
            <x14:dxf>
              <fill>
                <patternFill>
                  <bgColor theme="0"/>
                </patternFill>
              </fill>
            </x14:dxf>
          </x14:cfRule>
          <x14:cfRule type="expression" priority="14" id="{EFF4FF02-98B9-42A1-BD4A-984987B73DE2}">
            <xm:f>Profiles!$C$3&gt;1</xm:f>
            <x14:dxf>
              <fill>
                <patternFill>
                  <bgColor theme="0"/>
                </patternFill>
              </fill>
            </x14:dxf>
          </x14:cfRule>
          <xm:sqref>G18 G24 G26 G9 G14</xm:sqref>
        </x14:conditionalFormatting>
        <x14:conditionalFormatting xmlns:xm="http://schemas.microsoft.com/office/excel/2006/main">
          <x14:cfRule type="expression" priority="41" id="{12A0357D-CB84-416B-9C4C-A5DAE5A89466}">
            <xm:f>'Video Profiles'!A5&gt;0</xm:f>
            <x14:dxf>
              <fill>
                <patternFill>
                  <bgColor theme="0"/>
                </patternFill>
              </fill>
            </x14:dxf>
          </x14:cfRule>
          <x14:cfRule type="expression" priority="42" id="{69FD6FB8-5D8B-418A-B6EC-5C0832047265}">
            <xm:f>Profiles!$C$3&gt;1</xm:f>
            <x14:dxf>
              <fill>
                <patternFill>
                  <bgColor theme="0"/>
                </patternFill>
              </fill>
            </x14:dxf>
          </x14:cfRule>
          <xm:sqref>D14</xm:sqref>
        </x14:conditionalFormatting>
        <x14:conditionalFormatting xmlns:xm="http://schemas.microsoft.com/office/excel/2006/main">
          <x14:cfRule type="expression" priority="43" id="{050CD72A-08E9-4876-8D3F-A6F1FF8998C2}">
            <xm:f>IF(COUNTA(Fax2Mail!B$3:B$51)-COUNTA(Fax2Mail!C$3:C$51)&lt;&gt;0,TRUE,FALSE)</xm:f>
            <x14:dxf>
              <font>
                <color rgb="FFFF0000"/>
              </font>
            </x14:dxf>
          </x14:cfRule>
          <xm:sqref>D29:D33</xm:sqref>
        </x14:conditionalFormatting>
        <x14:conditionalFormatting xmlns:xm="http://schemas.microsoft.com/office/excel/2006/main">
          <x14:cfRule type="expression" priority="44" id="{12A0357D-CB84-416B-9C4C-A5DAE5A89466}">
            <xm:f>'Video Profiles'!A22&gt;0</xm:f>
            <x14:dxf>
              <fill>
                <patternFill>
                  <bgColor theme="0"/>
                </patternFill>
              </fill>
            </x14:dxf>
          </x14:cfRule>
          <x14:cfRule type="expression" priority="45" id="{69FD6FB8-5D8B-418A-B6EC-5C0832047265}">
            <xm:f>Profiles!$C$3&gt;1</xm:f>
            <x14:dxf>
              <fill>
                <patternFill>
                  <bgColor theme="0"/>
                </patternFill>
              </fill>
            </x14:dxf>
          </x14:cfRule>
          <xm:sqref>D28</xm:sqref>
        </x14:conditionalFormatting>
        <x14:conditionalFormatting xmlns:xm="http://schemas.microsoft.com/office/excel/2006/main">
          <x14:cfRule type="expression" priority="2" id="{228F518F-F823-42FA-9103-BDC771C6A092}">
            <xm:f>Profiles!$C$3&gt;1</xm:f>
            <x14:dxf>
              <fill>
                <patternFill>
                  <bgColor theme="0"/>
                </patternFill>
              </fill>
            </x14:dxf>
          </x14:cfRule>
          <xm:sqref>D6</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Z52"/>
  <sheetViews>
    <sheetView workbookViewId="0">
      <selection activeCell="C3" sqref="C3"/>
    </sheetView>
  </sheetViews>
  <sheetFormatPr defaultColWidth="8.85546875" defaultRowHeight="12.75" x14ac:dyDescent="0.25"/>
  <cols>
    <col min="1" max="1" width="8.85546875" style="39"/>
    <col min="2" max="2" width="16.42578125" style="60" customWidth="1"/>
    <col min="3" max="3" width="9.42578125" style="39" customWidth="1"/>
    <col min="4" max="4" width="8.7109375" style="39" customWidth="1"/>
    <col min="5" max="5" width="12.28515625" style="39" customWidth="1"/>
    <col min="6" max="6" width="15" style="39" customWidth="1"/>
    <col min="7" max="7" width="22.28515625" style="39" customWidth="1"/>
    <col min="8" max="8" width="14.28515625" style="39" customWidth="1"/>
    <col min="9" max="10" width="10.7109375" style="39" customWidth="1"/>
    <col min="11" max="16384" width="8.85546875" style="39"/>
  </cols>
  <sheetData>
    <row r="1" spans="1:12" ht="26.25" customHeight="1" thickBot="1" x14ac:dyDescent="0.3">
      <c r="A1" s="343" t="s">
        <v>5</v>
      </c>
      <c r="B1" s="345"/>
      <c r="C1" s="345"/>
      <c r="D1" s="344"/>
      <c r="G1" s="343" t="s">
        <v>6</v>
      </c>
      <c r="H1" s="344"/>
      <c r="J1" s="40"/>
      <c r="K1" s="40"/>
      <c r="L1" s="40"/>
    </row>
    <row r="2" spans="1:12" ht="13.5" thickBot="1" x14ac:dyDescent="0.3">
      <c r="A2" s="334" t="s">
        <v>7</v>
      </c>
      <c r="B2" s="335"/>
      <c r="C2" s="335"/>
      <c r="D2" s="336"/>
      <c r="G2" s="41" t="s">
        <v>8</v>
      </c>
      <c r="H2" s="42">
        <f>((C3*0.265)+(C5*0.538))*0.001</f>
        <v>2.7568000000000002E-2</v>
      </c>
      <c r="J2" s="43"/>
      <c r="K2" s="43"/>
      <c r="L2" s="43"/>
    </row>
    <row r="3" spans="1:12" x14ac:dyDescent="0.25">
      <c r="A3" s="337" t="s">
        <v>502</v>
      </c>
      <c r="B3" s="338"/>
      <c r="C3" s="1">
        <v>102</v>
      </c>
      <c r="D3" s="44"/>
      <c r="G3" s="45" t="s">
        <v>9</v>
      </c>
      <c r="H3" s="46">
        <f>($C$9*$C$13)*0.001</f>
        <v>0.45</v>
      </c>
      <c r="J3" s="43"/>
      <c r="K3" s="43"/>
      <c r="L3" s="47"/>
    </row>
    <row r="4" spans="1:12" x14ac:dyDescent="0.25">
      <c r="A4" s="339" t="s">
        <v>503</v>
      </c>
      <c r="B4" s="340"/>
      <c r="C4" s="2">
        <v>100</v>
      </c>
      <c r="D4" s="48"/>
      <c r="G4" s="45" t="s">
        <v>10</v>
      </c>
      <c r="H4" s="46">
        <f>($C$8*$C$13)*0.001</f>
        <v>2.25</v>
      </c>
      <c r="J4" s="43"/>
      <c r="K4" s="47"/>
      <c r="L4" s="47"/>
    </row>
    <row r="5" spans="1:12" x14ac:dyDescent="0.25">
      <c r="A5" s="339" t="s">
        <v>504</v>
      </c>
      <c r="B5" s="340"/>
      <c r="C5" s="2">
        <v>1</v>
      </c>
      <c r="D5" s="48"/>
      <c r="G5" s="45" t="s">
        <v>11</v>
      </c>
      <c r="H5" s="46">
        <f>($C$10*$C$14)/1000</f>
        <v>3.0720000000000001</v>
      </c>
      <c r="J5" s="47"/>
      <c r="K5" s="47"/>
      <c r="L5" s="47"/>
    </row>
    <row r="6" spans="1:12" ht="13.5" thickBot="1" x14ac:dyDescent="0.3">
      <c r="A6" s="341" t="s">
        <v>505</v>
      </c>
      <c r="B6" s="342"/>
      <c r="C6" s="3">
        <v>5</v>
      </c>
      <c r="D6" s="49"/>
      <c r="G6" s="45" t="s">
        <v>12</v>
      </c>
      <c r="H6" s="46">
        <f>($C$11*$C$15)/1000</f>
        <v>0.31</v>
      </c>
      <c r="J6" s="47"/>
      <c r="K6" s="47"/>
      <c r="L6" s="47"/>
    </row>
    <row r="7" spans="1:12" ht="13.5" thickBot="1" x14ac:dyDescent="0.3">
      <c r="A7" s="334" t="s">
        <v>13</v>
      </c>
      <c r="B7" s="335"/>
      <c r="C7" s="335"/>
      <c r="D7" s="336"/>
      <c r="G7" s="50" t="s">
        <v>14</v>
      </c>
      <c r="H7" s="51">
        <f>($C$6*$C$16)/1000</f>
        <v>0.16</v>
      </c>
      <c r="J7" s="47"/>
      <c r="K7" s="47"/>
      <c r="L7" s="47"/>
    </row>
    <row r="8" spans="1:12" ht="13.5" thickBot="1" x14ac:dyDescent="0.3">
      <c r="A8" s="337" t="s">
        <v>10</v>
      </c>
      <c r="B8" s="338"/>
      <c r="C8" s="4">
        <v>25</v>
      </c>
      <c r="D8" s="52">
        <f>C8/C3</f>
        <v>0.24509803921568626</v>
      </c>
      <c r="G8" s="53" t="s">
        <v>15</v>
      </c>
      <c r="H8" s="54">
        <f>SUM(H2:H7)</f>
        <v>6.2695679999999996</v>
      </c>
      <c r="J8" s="47"/>
      <c r="K8" s="47"/>
      <c r="L8" s="47"/>
    </row>
    <row r="9" spans="1:12" x14ac:dyDescent="0.25">
      <c r="A9" s="339" t="s">
        <v>9</v>
      </c>
      <c r="B9" s="340"/>
      <c r="C9" s="2">
        <v>5</v>
      </c>
      <c r="D9" s="55">
        <f>C9/C4</f>
        <v>0.05</v>
      </c>
      <c r="F9" s="56"/>
      <c r="G9" s="57"/>
      <c r="H9" s="56"/>
      <c r="I9" s="56"/>
      <c r="J9" s="56"/>
    </row>
    <row r="10" spans="1:12" x14ac:dyDescent="0.25">
      <c r="A10" s="339" t="s">
        <v>11</v>
      </c>
      <c r="B10" s="340"/>
      <c r="C10" s="2">
        <v>4</v>
      </c>
      <c r="D10" s="55"/>
      <c r="F10" s="57"/>
      <c r="G10" s="58"/>
      <c r="H10" s="58"/>
      <c r="I10" s="58"/>
      <c r="J10" s="58"/>
    </row>
    <row r="11" spans="1:12" ht="13.5" thickBot="1" x14ac:dyDescent="0.3">
      <c r="A11" s="341" t="s">
        <v>16</v>
      </c>
      <c r="B11" s="342"/>
      <c r="C11" s="3">
        <v>5</v>
      </c>
      <c r="D11" s="49"/>
      <c r="F11" s="58"/>
      <c r="G11" s="58"/>
    </row>
    <row r="12" spans="1:12" ht="13.5" thickBot="1" x14ac:dyDescent="0.3">
      <c r="A12" s="334" t="s">
        <v>17</v>
      </c>
      <c r="B12" s="335"/>
      <c r="C12" s="335"/>
      <c r="D12" s="336"/>
      <c r="H12" s="59"/>
      <c r="I12" s="59"/>
      <c r="J12" s="59"/>
      <c r="K12" s="59"/>
    </row>
    <row r="13" spans="1:12" x14ac:dyDescent="0.25">
      <c r="A13" s="337" t="s">
        <v>18</v>
      </c>
      <c r="B13" s="338"/>
      <c r="C13" s="5">
        <v>90</v>
      </c>
      <c r="D13" s="44"/>
      <c r="F13" s="59"/>
      <c r="G13" s="59"/>
    </row>
    <row r="14" spans="1:12" x14ac:dyDescent="0.25">
      <c r="A14" s="339" t="s">
        <v>19</v>
      </c>
      <c r="B14" s="340"/>
      <c r="C14" s="6">
        <v>768</v>
      </c>
      <c r="D14" s="48"/>
    </row>
    <row r="15" spans="1:12" x14ac:dyDescent="0.25">
      <c r="A15" s="339" t="s">
        <v>12</v>
      </c>
      <c r="B15" s="340"/>
      <c r="C15" s="6">
        <v>62</v>
      </c>
      <c r="D15" s="48"/>
    </row>
    <row r="16" spans="1:12" ht="13.5" thickBot="1" x14ac:dyDescent="0.3">
      <c r="A16" s="341" t="s">
        <v>20</v>
      </c>
      <c r="B16" s="342"/>
      <c r="C16" s="7">
        <v>32</v>
      </c>
      <c r="D16" s="49"/>
    </row>
    <row r="50" spans="1:26" ht="13.5" thickBot="1" x14ac:dyDescent="0.3"/>
    <row r="51" spans="1:26" ht="30.75" customHeight="1" thickTop="1" thickBot="1" x14ac:dyDescent="0.3">
      <c r="A51" s="61" t="s">
        <v>322</v>
      </c>
      <c r="B51" s="61" t="s">
        <v>322</v>
      </c>
      <c r="C51" s="61" t="s">
        <v>322</v>
      </c>
      <c r="D51" s="61" t="s">
        <v>322</v>
      </c>
      <c r="E51" s="61" t="s">
        <v>322</v>
      </c>
      <c r="F51" s="61" t="s">
        <v>322</v>
      </c>
      <c r="G51" s="61" t="s">
        <v>322</v>
      </c>
      <c r="H51" s="61" t="s">
        <v>322</v>
      </c>
      <c r="I51" s="61" t="s">
        <v>322</v>
      </c>
      <c r="J51" s="61" t="s">
        <v>322</v>
      </c>
      <c r="K51" s="61" t="s">
        <v>322</v>
      </c>
      <c r="L51" s="61" t="s">
        <v>322</v>
      </c>
      <c r="M51" s="61" t="s">
        <v>322</v>
      </c>
      <c r="N51" s="61" t="s">
        <v>322</v>
      </c>
      <c r="O51" s="61" t="s">
        <v>322</v>
      </c>
      <c r="P51" s="61" t="s">
        <v>322</v>
      </c>
      <c r="Q51" s="61" t="s">
        <v>322</v>
      </c>
      <c r="R51" s="61" t="s">
        <v>322</v>
      </c>
      <c r="S51" s="61" t="s">
        <v>322</v>
      </c>
      <c r="T51" s="61" t="s">
        <v>322</v>
      </c>
      <c r="U51" s="61" t="s">
        <v>322</v>
      </c>
      <c r="V51" s="61" t="s">
        <v>322</v>
      </c>
      <c r="W51" s="61" t="s">
        <v>322</v>
      </c>
      <c r="X51" s="61" t="s">
        <v>322</v>
      </c>
      <c r="Y51" s="61" t="s">
        <v>322</v>
      </c>
      <c r="Z51" s="61" t="s">
        <v>322</v>
      </c>
    </row>
    <row r="52" spans="1:26" ht="13.5" thickTop="1" x14ac:dyDescent="0.25"/>
  </sheetData>
  <sheetProtection algorithmName="SHA-512" hashValue="8G+2s8xB0z5f7h8CdG92918jYbFRYK39EpjIyY6iZA9N0YScRDl0tg5KKeebcvsPKBmoJY00W7rzfj3ZYUiuVg==" saltValue="tAONYCVsNAyBN8biNNvRnA==" spinCount="100000" sheet="1" objects="1" scenarios="1" formatCells="0" formatColumns="0" formatRows="0" insertColumns="0" insertRows="0" insertHyperlinks="0" sort="0" autoFilter="0"/>
  <mergeCells count="17">
    <mergeCell ref="A10:B10"/>
    <mergeCell ref="A11:B11"/>
    <mergeCell ref="A1:D1"/>
    <mergeCell ref="A2:D2"/>
    <mergeCell ref="A3:B3"/>
    <mergeCell ref="A4:B4"/>
    <mergeCell ref="A5:B5"/>
    <mergeCell ref="G1:H1"/>
    <mergeCell ref="A6:B6"/>
    <mergeCell ref="A7:D7"/>
    <mergeCell ref="A8:B8"/>
    <mergeCell ref="A9:B9"/>
    <mergeCell ref="A12:D12"/>
    <mergeCell ref="A13:B13"/>
    <mergeCell ref="A14:B14"/>
    <mergeCell ref="A15:B15"/>
    <mergeCell ref="A16:B16"/>
  </mergeCells>
  <dataValidations count="10">
    <dataValidation allowBlank="1" showInputMessage="1" showErrorMessage="1" promptTitle="Concurrent Internal Calls" prompt="Enter the maximum number of CONCURRENT calls. _x000a__x000a_As with Voicemail traffic, these are carried over the network._x000a__x000a_The NGTS recommended value is 8:1 for non-contact center environments._x000a__x000a_Add 1 CONCURRENT call for each Cisco Agent Desktop user." sqref="C8"/>
    <dataValidation type="whole" showInputMessage="1" showErrorMessage="1" errorTitle="Whole Number Required" error="Enter a number between 1 and 1000_x000a_" promptTitle="Number of Video Endpoints" prompt="Enter the number of Video Endpoints" sqref="C5">
      <formula1>0</formula1>
      <formula2>1000</formula2>
    </dataValidation>
    <dataValidation type="whole" operator="greaterThan" showInputMessage="1" showErrorMessage="1" errorTitle="Whole Number Required" error="Number of End USers should be between 1 and 5,000" promptTitle="Number of Endpoints" prompt="Enter the number of NGTS Devices._x000a__x000a_A device is a Telephone, Fax, Modem or other device controlled by NGTS." sqref="C3">
      <formula1>0</formula1>
    </dataValidation>
    <dataValidation type="whole" operator="equal" allowBlank="1" showInputMessage="1" showErrorMessage="1" errorTitle="Whole Number Required" error="The Standard NGTS value is 90Kbs." promptTitle="Bandwidth per Call" prompt="The Standard NGTS value is 90Kbs." sqref="C13">
      <formula1>90</formula1>
    </dataValidation>
    <dataValidation type="whole" allowBlank="1" showInputMessage="1" showErrorMessage="1" errorTitle="Whole Number Required" error="Enter a number between 384 and 6000 Kbs" promptTitle="Bandwidth per Call" prompt="Enter the required bandwidth per concurrent call._x000a__x000a_This will vary based on the type on the agency's desired video quality._x000a__x000a_The NGTS recommended setting is 768." sqref="C14">
      <formula1>384</formula1>
      <formula2>6000</formula2>
    </dataValidation>
    <dataValidation type="whole" allowBlank="1" showInputMessage="1" showErrorMessage="1" errorTitle="Whole Number Required" error="Enter a number between 1 and the number of Voicemail users." promptTitle="Concurrent Voicemail Calls" prompt="Enter the maximum number of CONCURRENT connections to the Voicemail Server._x000a__x000a_A connection is required for callers depositing messages or End Users connected to their voice mail._x000a__x000a_The NGTS recommended value is 48:1 for non-contact center environments." sqref="C9">
      <formula1>1</formula1>
      <formula2>C4</formula2>
    </dataValidation>
    <dataValidation type="whole" allowBlank="1" showInputMessage="1" showErrorMessage="1" errorTitle="Whole Number Required" error="Enter a number between 1 and the number of Video End Points" promptTitle="Concurrent Video Calls" prompt="Enter the maximum number of CONCURRENT video calls to NGTS users." sqref="C10">
      <formula1>0</formula1>
      <formula2>C5</formula2>
    </dataValidation>
    <dataValidation type="whole" showInputMessage="1" showErrorMessage="1" errorTitle="Whole Number Required" error="Enter a number between 1 and the number of End Points entered above_x000a_" promptTitle="Number of Voice Mail Users" prompt="Enter the number of users with Voicemail." sqref="C4">
      <formula1>0</formula1>
      <formula2>C3</formula2>
    </dataValidation>
    <dataValidation type="whole" allowBlank="1" showInputMessage="1" showErrorMessage="1" errorTitle="Whole Number Required" error="Enter a number between 1 and the number of Video End Points" promptTitle="Concurrent Recorded Calls" prompt="Enter the maximum number of CONCURRENT recorded voice and video calls to NGTS users." sqref="C11">
      <formula1>0</formula1>
      <formula2>C3+C5</formula2>
    </dataValidation>
    <dataValidation type="whole" showInputMessage="1" showErrorMessage="1" errorTitle="Whole Number Required" error="Enter a number between 1 and 1000_x000a_" promptTitle="Number of Cisco Agents" prompt="Enter the number of Cisco Agent Desktop Users including Supervisors_x000a_" sqref="C6">
      <formula1>0</formula1>
      <formula2>1000</formula2>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1"/>
  <sheetViews>
    <sheetView showGridLines="0" tabSelected="1" zoomScale="115" zoomScaleNormal="115" workbookViewId="0">
      <selection activeCell="G12" sqref="G12"/>
    </sheetView>
  </sheetViews>
  <sheetFormatPr defaultRowHeight="15" x14ac:dyDescent="0.25"/>
  <cols>
    <col min="4" max="4" width="54.42578125" customWidth="1"/>
    <col min="6" max="6" width="13.7109375" customWidth="1"/>
    <col min="8" max="8" width="19.85546875" customWidth="1"/>
    <col min="9" max="9" width="52.7109375" customWidth="1"/>
    <col min="10" max="10" width="6" customWidth="1"/>
  </cols>
  <sheetData>
    <row r="1" spans="2:10" ht="15.75" thickBot="1" x14ac:dyDescent="0.3"/>
    <row r="2" spans="2:10" x14ac:dyDescent="0.25">
      <c r="B2" s="177"/>
      <c r="C2" s="288" t="s">
        <v>427</v>
      </c>
      <c r="D2" s="289"/>
      <c r="E2" s="290"/>
      <c r="F2" s="177"/>
      <c r="G2" s="193"/>
      <c r="H2" s="260" t="s">
        <v>498</v>
      </c>
      <c r="I2" s="261"/>
      <c r="J2" s="262"/>
    </row>
    <row r="3" spans="2:10" x14ac:dyDescent="0.25">
      <c r="B3" s="177"/>
      <c r="C3" s="282" t="s">
        <v>500</v>
      </c>
      <c r="D3" s="283"/>
      <c r="E3" s="284"/>
      <c r="F3" s="177"/>
      <c r="G3" s="193"/>
      <c r="H3" s="263" t="s">
        <v>31</v>
      </c>
      <c r="I3" s="264"/>
      <c r="J3" s="265"/>
    </row>
    <row r="4" spans="2:10" x14ac:dyDescent="0.25">
      <c r="B4" s="177"/>
      <c r="C4" s="282"/>
      <c r="D4" s="283"/>
      <c r="E4" s="284"/>
      <c r="F4" s="177"/>
      <c r="G4" s="193"/>
      <c r="H4" s="266" t="s">
        <v>32</v>
      </c>
      <c r="I4" s="267"/>
      <c r="J4" s="268"/>
    </row>
    <row r="5" spans="2:10" x14ac:dyDescent="0.25">
      <c r="B5" s="177"/>
      <c r="C5" s="282"/>
      <c r="D5" s="283"/>
      <c r="E5" s="284"/>
      <c r="F5" s="177"/>
      <c r="G5" s="177"/>
      <c r="H5" s="269" t="s">
        <v>364</v>
      </c>
      <c r="I5" s="270"/>
      <c r="J5" s="271"/>
    </row>
    <row r="6" spans="2:10" x14ac:dyDescent="0.25">
      <c r="B6" s="177"/>
      <c r="C6" s="282"/>
      <c r="D6" s="283"/>
      <c r="E6" s="284"/>
      <c r="F6" s="177"/>
      <c r="G6" s="177"/>
      <c r="H6" s="272" t="s">
        <v>304</v>
      </c>
      <c r="I6" s="273"/>
      <c r="J6" s="274"/>
    </row>
    <row r="7" spans="2:10" x14ac:dyDescent="0.25">
      <c r="B7" s="177"/>
      <c r="C7" s="282"/>
      <c r="D7" s="283"/>
      <c r="E7" s="284"/>
      <c r="F7" s="177"/>
      <c r="G7" s="177"/>
      <c r="H7" s="251" t="s">
        <v>501</v>
      </c>
      <c r="I7" s="252"/>
      <c r="J7" s="253"/>
    </row>
    <row r="8" spans="2:10" ht="15.75" thickBot="1" x14ac:dyDescent="0.3">
      <c r="B8" s="177"/>
      <c r="C8" s="285"/>
      <c r="D8" s="286"/>
      <c r="E8" s="287"/>
      <c r="F8" s="177"/>
      <c r="G8" s="177"/>
      <c r="H8" s="254" t="s">
        <v>499</v>
      </c>
      <c r="I8" s="255"/>
      <c r="J8" s="256"/>
    </row>
    <row r="9" spans="2:10" ht="15.75" thickBot="1" x14ac:dyDescent="0.3">
      <c r="C9" s="347" t="s">
        <v>435</v>
      </c>
      <c r="D9" s="347"/>
      <c r="E9" s="347"/>
      <c r="F9" s="347"/>
      <c r="G9" s="347"/>
    </row>
    <row r="10" spans="2:10" s="200" customFormat="1" ht="16.5" thickBot="1" x14ac:dyDescent="0.3">
      <c r="C10" s="348"/>
      <c r="D10" s="348"/>
      <c r="E10" s="348"/>
      <c r="F10" s="348"/>
      <c r="G10" s="348"/>
      <c r="H10" s="201"/>
      <c r="I10" s="257" t="s">
        <v>452</v>
      </c>
      <c r="J10" s="201"/>
    </row>
    <row r="11" spans="2:10" ht="21.75" thickBot="1" x14ac:dyDescent="0.4">
      <c r="C11" s="279" t="s">
        <v>446</v>
      </c>
      <c r="D11" s="280"/>
      <c r="E11" s="280"/>
      <c r="F11" s="280"/>
      <c r="G11" s="281"/>
      <c r="I11" s="258"/>
    </row>
    <row r="12" spans="2:10" ht="21" x14ac:dyDescent="0.35">
      <c r="C12" s="196">
        <v>1</v>
      </c>
      <c r="D12" s="291" t="s">
        <v>436</v>
      </c>
      <c r="E12" s="291"/>
      <c r="F12" s="292"/>
      <c r="G12" s="199" t="s">
        <v>60</v>
      </c>
      <c r="I12" s="258"/>
    </row>
    <row r="13" spans="2:10" ht="21" x14ac:dyDescent="0.35">
      <c r="C13" s="197">
        <v>2</v>
      </c>
      <c r="D13" s="275" t="s">
        <v>437</v>
      </c>
      <c r="E13" s="275"/>
      <c r="F13" s="276"/>
      <c r="G13" s="199" t="s">
        <v>60</v>
      </c>
      <c r="I13" s="258"/>
    </row>
    <row r="14" spans="2:10" ht="21" x14ac:dyDescent="0.35">
      <c r="C14" s="197">
        <v>3</v>
      </c>
      <c r="D14" s="275" t="s">
        <v>439</v>
      </c>
      <c r="E14" s="275"/>
      <c r="F14" s="276"/>
      <c r="G14" s="199" t="s">
        <v>60</v>
      </c>
      <c r="I14" s="258"/>
    </row>
    <row r="15" spans="2:10" ht="21.75" thickBot="1" x14ac:dyDescent="0.4">
      <c r="C15" s="197">
        <v>4</v>
      </c>
      <c r="D15" s="275" t="s">
        <v>438</v>
      </c>
      <c r="E15" s="275"/>
      <c r="F15" s="276"/>
      <c r="G15" s="199" t="s">
        <v>60</v>
      </c>
      <c r="I15" s="259"/>
    </row>
    <row r="16" spans="2:10" ht="21.75" thickBot="1" x14ac:dyDescent="0.4">
      <c r="C16" s="197">
        <v>5</v>
      </c>
      <c r="D16" s="275" t="s">
        <v>440</v>
      </c>
      <c r="E16" s="275"/>
      <c r="F16" s="276"/>
      <c r="G16" s="199" t="s">
        <v>60</v>
      </c>
    </row>
    <row r="17" spans="3:9" ht="21" customHeight="1" x14ac:dyDescent="0.35">
      <c r="C17" s="197">
        <v>6</v>
      </c>
      <c r="D17" s="275" t="s">
        <v>441</v>
      </c>
      <c r="E17" s="275"/>
      <c r="F17" s="276"/>
      <c r="G17" s="199" t="s">
        <v>60</v>
      </c>
      <c r="I17" s="248" t="s">
        <v>507</v>
      </c>
    </row>
    <row r="18" spans="3:9" ht="24" customHeight="1" x14ac:dyDescent="0.35">
      <c r="C18" s="197">
        <v>7</v>
      </c>
      <c r="D18" s="275" t="s">
        <v>442</v>
      </c>
      <c r="E18" s="275"/>
      <c r="F18" s="276"/>
      <c r="G18" s="199" t="s">
        <v>60</v>
      </c>
      <c r="I18" s="249"/>
    </row>
    <row r="19" spans="3:9" ht="21" x14ac:dyDescent="0.35">
      <c r="C19" s="197">
        <v>8</v>
      </c>
      <c r="D19" s="275" t="s">
        <v>443</v>
      </c>
      <c r="E19" s="275"/>
      <c r="F19" s="276"/>
      <c r="G19" s="199" t="s">
        <v>60</v>
      </c>
      <c r="I19" s="249"/>
    </row>
    <row r="20" spans="3:9" ht="21" x14ac:dyDescent="0.35">
      <c r="C20" s="197">
        <v>9</v>
      </c>
      <c r="D20" s="275" t="s">
        <v>444</v>
      </c>
      <c r="E20" s="275"/>
      <c r="F20" s="276"/>
      <c r="G20" s="199" t="s">
        <v>60</v>
      </c>
      <c r="I20" s="249"/>
    </row>
    <row r="21" spans="3:9" ht="21.75" thickBot="1" x14ac:dyDescent="0.4">
      <c r="C21" s="198">
        <v>10</v>
      </c>
      <c r="D21" s="277" t="s">
        <v>445</v>
      </c>
      <c r="E21" s="277"/>
      <c r="F21" s="278"/>
      <c r="G21" s="199" t="s">
        <v>60</v>
      </c>
      <c r="I21" s="250"/>
    </row>
  </sheetData>
  <sheetProtection algorithmName="SHA-512" hashValue="31gjVKJC8O5LUSSFZeM0Jy0PNSpVgZM93iOoAMcD+HUgl0RFpRQYysOhzuHNV83hfZlPc1ZxPYTRWQV94TLOiQ==" saltValue="CulI73kWiBQbNbicp5YNxQ==" spinCount="100000" sheet="1" formatCells="0" formatColumns="0" formatRows="0" insertColumns="0" insertRows="0" insertHyperlinks="0" sort="0" autoFilter="0"/>
  <mergeCells count="23">
    <mergeCell ref="C3:E8"/>
    <mergeCell ref="C2:E2"/>
    <mergeCell ref="D12:F12"/>
    <mergeCell ref="D13:F13"/>
    <mergeCell ref="C9:G10"/>
    <mergeCell ref="D20:F20"/>
    <mergeCell ref="D21:F21"/>
    <mergeCell ref="C11:G11"/>
    <mergeCell ref="D14:F14"/>
    <mergeCell ref="D15:F15"/>
    <mergeCell ref="D16:F16"/>
    <mergeCell ref="D17:F17"/>
    <mergeCell ref="D18:F18"/>
    <mergeCell ref="D19:F19"/>
    <mergeCell ref="I17:I21"/>
    <mergeCell ref="H7:J7"/>
    <mergeCell ref="H8:J8"/>
    <mergeCell ref="I10:I15"/>
    <mergeCell ref="H2:J2"/>
    <mergeCell ref="H3:J3"/>
    <mergeCell ref="H4:J4"/>
    <mergeCell ref="H5:J5"/>
    <mergeCell ref="H6:J6"/>
  </mergeCells>
  <conditionalFormatting sqref="B3">
    <cfRule type="expression" priority="1">
      <formula>IF($G$12="YES",TRUE,IF($G$14="YES",Ture,FALSE))</formula>
    </cfRule>
  </conditionalFormatting>
  <dataValidations count="1">
    <dataValidation type="list" allowBlank="1" showInputMessage="1" showErrorMessage="1" sqref="G12:G21">
      <formula1>"Yes,No"</formula1>
    </dataValidation>
  </dataValidations>
  <hyperlinks>
    <hyperlink ref="C9" r:id="rId1" display="incidentsNGTS@cbts.com"/>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2" tint="-0.89999084444715716"/>
  </sheetPr>
  <dimension ref="A1:H53"/>
  <sheetViews>
    <sheetView workbookViewId="0">
      <pane xSplit="1" ySplit="2" topLeftCell="B3" activePane="bottomRight" state="frozen"/>
      <selection activeCell="C3" sqref="A3:E8"/>
      <selection pane="topRight" activeCell="C3" sqref="A3:E8"/>
      <selection pane="bottomLeft" activeCell="C3" sqref="A3:E8"/>
      <selection pane="bottomRight" activeCell="A3" sqref="A3"/>
    </sheetView>
  </sheetViews>
  <sheetFormatPr defaultRowHeight="12.75" x14ac:dyDescent="0.2"/>
  <cols>
    <col min="1" max="1" width="43.5703125" style="12" bestFit="1" customWidth="1"/>
    <col min="2" max="2" width="25" style="16" bestFit="1" customWidth="1"/>
    <col min="3" max="3" width="31" style="12" bestFit="1" customWidth="1"/>
    <col min="4" max="4" width="28.42578125" style="16" bestFit="1" customWidth="1"/>
    <col min="5" max="5" width="26.140625" style="12" bestFit="1" customWidth="1"/>
    <col min="6" max="6" width="15.5703125" style="12" customWidth="1"/>
    <col min="7" max="7" width="52.28515625" style="22" customWidth="1"/>
    <col min="8" max="16384" width="9.140625" style="12"/>
  </cols>
  <sheetData>
    <row r="1" spans="1:7" s="10" customFormat="1" ht="30.75" thickBot="1" x14ac:dyDescent="0.3">
      <c r="A1" s="62" t="s">
        <v>0</v>
      </c>
      <c r="B1" s="62" t="s">
        <v>356</v>
      </c>
      <c r="C1" s="63" t="s">
        <v>1</v>
      </c>
      <c r="D1" s="63" t="s">
        <v>2</v>
      </c>
      <c r="E1" s="63" t="s">
        <v>3</v>
      </c>
      <c r="F1" s="63" t="s">
        <v>363</v>
      </c>
      <c r="G1" s="27" t="s">
        <v>320</v>
      </c>
    </row>
    <row r="2" spans="1:7" ht="16.5" thickTop="1" thickBot="1" x14ac:dyDescent="0.3">
      <c r="A2" s="11" t="s">
        <v>354</v>
      </c>
      <c r="B2" s="34" t="s">
        <v>362</v>
      </c>
      <c r="C2" s="11" t="s">
        <v>355</v>
      </c>
      <c r="D2" s="20">
        <v>16149874561</v>
      </c>
      <c r="E2" s="24" t="s">
        <v>330</v>
      </c>
      <c r="F2" s="11" t="s">
        <v>331</v>
      </c>
      <c r="G2" s="21"/>
    </row>
    <row r="3" spans="1:7" ht="15.75" thickTop="1" x14ac:dyDescent="0.25">
      <c r="B3" s="12"/>
      <c r="D3" s="12"/>
      <c r="E3" s="28"/>
      <c r="G3" s="22" t="str">
        <f>IF(A3&gt;"",A3&amp;" "&amp;C3,"")</f>
        <v/>
      </c>
    </row>
    <row r="4" spans="1:7" ht="15" x14ac:dyDescent="0.25">
      <c r="B4" s="19"/>
      <c r="E4" s="28"/>
      <c r="G4" s="22" t="str">
        <f t="shared" ref="G4:G49" si="0">IF(A4&gt;"",A4&amp;" "&amp;C4,"")</f>
        <v/>
      </c>
    </row>
    <row r="5" spans="1:7" ht="15" x14ac:dyDescent="0.25">
      <c r="B5" s="19"/>
      <c r="E5" s="28"/>
      <c r="G5" s="22" t="str">
        <f t="shared" si="0"/>
        <v/>
      </c>
    </row>
    <row r="6" spans="1:7" ht="15" x14ac:dyDescent="0.25">
      <c r="B6" s="19"/>
      <c r="E6" s="28"/>
      <c r="G6" s="22" t="str">
        <f t="shared" si="0"/>
        <v/>
      </c>
    </row>
    <row r="7" spans="1:7" ht="15" x14ac:dyDescent="0.25">
      <c r="B7" s="19"/>
      <c r="E7" s="28"/>
      <c r="G7" s="22" t="str">
        <f t="shared" si="0"/>
        <v/>
      </c>
    </row>
    <row r="8" spans="1:7" ht="15" x14ac:dyDescent="0.25">
      <c r="B8" s="19"/>
      <c r="E8" s="28"/>
      <c r="G8" s="22" t="str">
        <f t="shared" si="0"/>
        <v/>
      </c>
    </row>
    <row r="9" spans="1:7" ht="15" x14ac:dyDescent="0.25">
      <c r="B9" s="19"/>
      <c r="E9" s="28"/>
      <c r="G9" s="22" t="str">
        <f t="shared" si="0"/>
        <v/>
      </c>
    </row>
    <row r="10" spans="1:7" ht="15" x14ac:dyDescent="0.25">
      <c r="B10" s="19"/>
      <c r="E10" s="28"/>
      <c r="G10" s="22" t="str">
        <f t="shared" si="0"/>
        <v/>
      </c>
    </row>
    <row r="11" spans="1:7" ht="15" x14ac:dyDescent="0.25">
      <c r="B11" s="19"/>
      <c r="E11" s="28"/>
      <c r="G11" s="22" t="str">
        <f t="shared" si="0"/>
        <v/>
      </c>
    </row>
    <row r="12" spans="1:7" ht="15" x14ac:dyDescent="0.25">
      <c r="B12" s="19"/>
      <c r="E12" s="28"/>
      <c r="G12" s="22" t="str">
        <f t="shared" si="0"/>
        <v/>
      </c>
    </row>
    <row r="13" spans="1:7" ht="15" x14ac:dyDescent="0.25">
      <c r="B13" s="19"/>
      <c r="E13" s="28"/>
      <c r="G13" s="22" t="str">
        <f t="shared" si="0"/>
        <v/>
      </c>
    </row>
    <row r="14" spans="1:7" ht="15" x14ac:dyDescent="0.25">
      <c r="B14" s="19"/>
      <c r="E14" s="28"/>
      <c r="G14" s="22" t="str">
        <f t="shared" si="0"/>
        <v/>
      </c>
    </row>
    <row r="15" spans="1:7" ht="15" x14ac:dyDescent="0.25">
      <c r="B15" s="19"/>
      <c r="E15" s="28"/>
      <c r="G15" s="22" t="str">
        <f t="shared" si="0"/>
        <v/>
      </c>
    </row>
    <row r="16" spans="1:7" ht="15" x14ac:dyDescent="0.25">
      <c r="B16" s="19"/>
      <c r="E16" s="28"/>
      <c r="G16" s="22" t="str">
        <f t="shared" si="0"/>
        <v/>
      </c>
    </row>
    <row r="17" spans="2:7" ht="15" x14ac:dyDescent="0.25">
      <c r="B17" s="19"/>
      <c r="E17" s="28"/>
      <c r="G17" s="22" t="str">
        <f t="shared" si="0"/>
        <v/>
      </c>
    </row>
    <row r="18" spans="2:7" ht="15" x14ac:dyDescent="0.25">
      <c r="B18" s="19"/>
      <c r="E18" s="28"/>
      <c r="G18" s="22" t="str">
        <f t="shared" si="0"/>
        <v/>
      </c>
    </row>
    <row r="19" spans="2:7" ht="15" x14ac:dyDescent="0.25">
      <c r="B19" s="19"/>
      <c r="E19" s="28"/>
      <c r="G19" s="22" t="str">
        <f t="shared" si="0"/>
        <v/>
      </c>
    </row>
    <row r="20" spans="2:7" ht="15" x14ac:dyDescent="0.25">
      <c r="B20" s="19"/>
      <c r="E20" s="28"/>
      <c r="G20" s="22" t="str">
        <f t="shared" si="0"/>
        <v/>
      </c>
    </row>
    <row r="21" spans="2:7" ht="15" x14ac:dyDescent="0.25">
      <c r="B21" s="19"/>
      <c r="E21" s="28"/>
      <c r="G21" s="22" t="str">
        <f t="shared" si="0"/>
        <v/>
      </c>
    </row>
    <row r="22" spans="2:7" ht="15" x14ac:dyDescent="0.25">
      <c r="B22" s="19"/>
      <c r="E22" s="28"/>
      <c r="G22" s="22" t="str">
        <f t="shared" si="0"/>
        <v/>
      </c>
    </row>
    <row r="23" spans="2:7" ht="15" x14ac:dyDescent="0.25">
      <c r="B23" s="19"/>
      <c r="E23" s="28"/>
      <c r="G23" s="22" t="str">
        <f t="shared" si="0"/>
        <v/>
      </c>
    </row>
    <row r="24" spans="2:7" ht="15" x14ac:dyDescent="0.25">
      <c r="B24" s="19"/>
      <c r="E24" s="28"/>
      <c r="G24" s="22" t="str">
        <f t="shared" si="0"/>
        <v/>
      </c>
    </row>
    <row r="25" spans="2:7" ht="15" x14ac:dyDescent="0.25">
      <c r="B25" s="19"/>
      <c r="E25" s="28"/>
      <c r="G25" s="22" t="str">
        <f t="shared" si="0"/>
        <v/>
      </c>
    </row>
    <row r="26" spans="2:7" ht="15" x14ac:dyDescent="0.25">
      <c r="B26" s="19"/>
      <c r="E26" s="28"/>
      <c r="G26" s="22" t="str">
        <f t="shared" si="0"/>
        <v/>
      </c>
    </row>
    <row r="27" spans="2:7" ht="15" x14ac:dyDescent="0.25">
      <c r="B27" s="19"/>
      <c r="E27" s="28"/>
      <c r="G27" s="22" t="str">
        <f t="shared" si="0"/>
        <v/>
      </c>
    </row>
    <row r="28" spans="2:7" ht="15" x14ac:dyDescent="0.25">
      <c r="B28" s="19"/>
      <c r="E28" s="28"/>
      <c r="G28" s="22" t="str">
        <f t="shared" si="0"/>
        <v/>
      </c>
    </row>
    <row r="29" spans="2:7" ht="15" x14ac:dyDescent="0.25">
      <c r="B29" s="19"/>
      <c r="E29" s="28"/>
      <c r="G29" s="22" t="str">
        <f t="shared" si="0"/>
        <v/>
      </c>
    </row>
    <row r="30" spans="2:7" ht="15" x14ac:dyDescent="0.25">
      <c r="B30" s="19"/>
      <c r="E30" s="28"/>
      <c r="G30" s="22" t="str">
        <f t="shared" si="0"/>
        <v/>
      </c>
    </row>
    <row r="31" spans="2:7" ht="15" x14ac:dyDescent="0.25">
      <c r="B31" s="19"/>
      <c r="E31" s="28"/>
      <c r="G31" s="22" t="str">
        <f t="shared" si="0"/>
        <v/>
      </c>
    </row>
    <row r="32" spans="2:7" ht="15" x14ac:dyDescent="0.25">
      <c r="B32" s="19"/>
      <c r="E32" s="28"/>
      <c r="G32" s="22" t="str">
        <f t="shared" si="0"/>
        <v/>
      </c>
    </row>
    <row r="33" spans="2:7" ht="15" x14ac:dyDescent="0.25">
      <c r="B33" s="19"/>
      <c r="E33" s="28"/>
      <c r="G33" s="22" t="str">
        <f t="shared" si="0"/>
        <v/>
      </c>
    </row>
    <row r="34" spans="2:7" ht="15" x14ac:dyDescent="0.25">
      <c r="B34" s="19"/>
      <c r="E34" s="28"/>
      <c r="G34" s="22" t="str">
        <f t="shared" si="0"/>
        <v/>
      </c>
    </row>
    <row r="35" spans="2:7" ht="15" x14ac:dyDescent="0.25">
      <c r="B35" s="19"/>
      <c r="E35" s="28"/>
      <c r="G35" s="22" t="str">
        <f t="shared" si="0"/>
        <v/>
      </c>
    </row>
    <row r="36" spans="2:7" ht="15" x14ac:dyDescent="0.25">
      <c r="B36" s="19"/>
      <c r="E36" s="28"/>
      <c r="G36" s="22" t="str">
        <f t="shared" si="0"/>
        <v/>
      </c>
    </row>
    <row r="37" spans="2:7" ht="15" x14ac:dyDescent="0.25">
      <c r="B37" s="19"/>
      <c r="E37" s="28"/>
      <c r="G37" s="22" t="str">
        <f t="shared" si="0"/>
        <v/>
      </c>
    </row>
    <row r="38" spans="2:7" ht="15" x14ac:dyDescent="0.25">
      <c r="B38" s="19"/>
      <c r="E38" s="28"/>
      <c r="G38" s="22" t="str">
        <f t="shared" si="0"/>
        <v/>
      </c>
    </row>
    <row r="39" spans="2:7" ht="15" x14ac:dyDescent="0.25">
      <c r="B39" s="19"/>
      <c r="E39" s="28"/>
      <c r="G39" s="22" t="str">
        <f t="shared" si="0"/>
        <v/>
      </c>
    </row>
    <row r="40" spans="2:7" ht="15" x14ac:dyDescent="0.25">
      <c r="B40" s="19"/>
      <c r="E40" s="28"/>
      <c r="G40" s="22" t="str">
        <f t="shared" si="0"/>
        <v/>
      </c>
    </row>
    <row r="41" spans="2:7" ht="15" x14ac:dyDescent="0.25">
      <c r="B41" s="19"/>
      <c r="E41" s="28"/>
      <c r="G41" s="22" t="str">
        <f t="shared" si="0"/>
        <v/>
      </c>
    </row>
    <row r="42" spans="2:7" ht="15" x14ac:dyDescent="0.25">
      <c r="B42" s="19"/>
      <c r="E42" s="28"/>
      <c r="G42" s="22" t="str">
        <f t="shared" si="0"/>
        <v/>
      </c>
    </row>
    <row r="43" spans="2:7" ht="15" x14ac:dyDescent="0.25">
      <c r="B43" s="19"/>
      <c r="E43" s="28"/>
      <c r="G43" s="22" t="str">
        <f t="shared" si="0"/>
        <v/>
      </c>
    </row>
    <row r="44" spans="2:7" ht="15" x14ac:dyDescent="0.25">
      <c r="B44" s="19"/>
      <c r="E44" s="28"/>
      <c r="G44" s="22" t="str">
        <f t="shared" si="0"/>
        <v/>
      </c>
    </row>
    <row r="45" spans="2:7" ht="15" x14ac:dyDescent="0.25">
      <c r="B45" s="19"/>
      <c r="E45" s="28"/>
      <c r="G45" s="22" t="str">
        <f t="shared" si="0"/>
        <v/>
      </c>
    </row>
    <row r="46" spans="2:7" ht="15" x14ac:dyDescent="0.25">
      <c r="B46" s="19"/>
      <c r="E46" s="28"/>
      <c r="G46" s="22" t="str">
        <f t="shared" si="0"/>
        <v/>
      </c>
    </row>
    <row r="47" spans="2:7" ht="15" x14ac:dyDescent="0.25">
      <c r="B47" s="19"/>
      <c r="E47" s="28"/>
      <c r="G47" s="22" t="str">
        <f t="shared" si="0"/>
        <v/>
      </c>
    </row>
    <row r="48" spans="2:7" ht="15" x14ac:dyDescent="0.25">
      <c r="B48" s="19"/>
      <c r="E48" s="28"/>
      <c r="G48" s="22" t="str">
        <f t="shared" si="0"/>
        <v/>
      </c>
    </row>
    <row r="49" spans="1:7" ht="15" x14ac:dyDescent="0.25">
      <c r="B49" s="19"/>
      <c r="E49" s="28"/>
      <c r="G49" s="22" t="str">
        <f t="shared" si="0"/>
        <v/>
      </c>
    </row>
    <row r="50" spans="1:7" ht="15" x14ac:dyDescent="0.25">
      <c r="B50" s="19"/>
      <c r="E50" s="28"/>
      <c r="G50" s="22" t="str">
        <f t="shared" ref="G50:G51" si="1">IF(A50&gt;"",A50&amp;" "&amp;C50,"")</f>
        <v/>
      </c>
    </row>
    <row r="51" spans="1:7" ht="15.75" thickBot="1" x14ac:dyDescent="0.3">
      <c r="B51" s="19"/>
      <c r="E51" s="28"/>
      <c r="G51" s="22" t="str">
        <f t="shared" si="1"/>
        <v/>
      </c>
    </row>
    <row r="52" spans="1:7" s="30" customFormat="1" ht="30.75" customHeight="1" thickTop="1" thickBot="1" x14ac:dyDescent="0.3">
      <c r="A52" s="23" t="s">
        <v>322</v>
      </c>
      <c r="B52" s="35" t="s">
        <v>322</v>
      </c>
      <c r="C52" s="23" t="s">
        <v>322</v>
      </c>
      <c r="D52" s="29" t="s">
        <v>322</v>
      </c>
      <c r="E52" s="23" t="s">
        <v>322</v>
      </c>
      <c r="F52" s="23" t="s">
        <v>322</v>
      </c>
      <c r="G52" s="23" t="s">
        <v>322</v>
      </c>
    </row>
    <row r="53" spans="1:7" ht="13.5" thickTop="1" x14ac:dyDescent="0.2">
      <c r="A53" s="293"/>
      <c r="B53" s="293"/>
      <c r="C53" s="293"/>
      <c r="D53" s="293"/>
      <c r="E53" s="293"/>
      <c r="F53" s="293"/>
    </row>
  </sheetData>
  <sheetProtection algorithmName="SHA-512" hashValue="bHA8tWyR7iTmO3Z9r6m/IaJBO+nEcDdGjDGa2lf9XzKy7kF1KJYdpym2ipmM/tMv75gHx6O9WEwy4DaDPRvsPg==" saltValue="2IO7F50TFoHeCiMOvk8SSw==" spinCount="100000" sheet="1" formatCells="0" formatColumns="0" formatRows="0" insertColumns="0" insertRows="0" insertHyperlinks="0" sort="0" autoFilter="0"/>
  <autoFilter ref="A1:G53"/>
  <mergeCells count="1">
    <mergeCell ref="A53:F53"/>
  </mergeCells>
  <dataValidations count="11">
    <dataValidation allowBlank="1" showInputMessage="1" showErrorMessage="1" promptTitle="Valid Address" prompt="Go to the USPS site and lookup the valid email address of the locations where phones are being deployed._x000a__x000a_If this location does not have a valid address please let your Project Manager know so options can be reviewed with you." sqref="A1"/>
    <dataValidation allowBlank="1" showInputMessage="1" showErrorMessage="1" promptTitle="Location information" prompt="Enter specific information that you want sent to the e911 operator. Examples:_x000a__x000a_1st Flr Building A_x000a_E 1st Flr Building A_x000a__x000a_To allow specific instructions to an area such as a floor it needs it's own subnet." sqref="C1"/>
    <dataValidation allowBlank="1" showInputMessage="1" showErrorMessage="1" promptTitle="Security Desk" prompt="If someone within your organization should be notified when 911 is called, enter their DID here. _x000a__x000a_When the 911 call is placed this person's phone will also ring and they can listen in on the call." sqref="D1"/>
    <dataValidation allowBlank="1" showInputMessage="1" showErrorMessage="1" promptTitle="e911 Email" prompt="If you would like for someone to receive an email with the e911 call summary, enter their email address here._x000a__x000a_If multiple people should receive this information, have your email administrator create a distribution email address and enter it here." sqref="E1"/>
    <dataValidation allowBlank="1" showInputMessage="1" showErrorMessage="1" promptTitle="Desktop Noticifaction" prompt="If you would like to use our desktop notification software for this location enter Yes._x000a__x000a_This software will pop a screen when a 911 call is made. _x000a__x000a_Typically this is a security desk officier's computer." sqref="F1"/>
    <dataValidation type="custom" allowBlank="1" showInputMessage="1" showErrorMessage="1" sqref="B2">
      <formula1>AND(--LEFT(B2,FIND(".",B2)-1)&lt;257,--TRIM(MID(SUBSTITUTE(B2,".",REPT(" ",99)),99,99))&lt;257,--TRIM(MID(SUBSTITUTE(B2,".",REPT(" ",99)),198,99))&lt;257,--TRIM(MID(SUBSTITUTE(SUBSTITUTE(B2,".",REPT(" ",99)),"/",REPT(" ",99)),297,99))&lt;257)</formula1>
    </dataValidation>
    <dataValidation type="custom" allowBlank="1" showInputMessage="1" showErrorMessage="1" sqref="D2">
      <formula1>AND(LEN(D2)=11,ISNONTEXT(D2),TRIM(LEFT(D2,1))="1")</formula1>
    </dataValidation>
    <dataValidation type="list" allowBlank="1" showInputMessage="1" showErrorMessage="1" errorTitle="Invalid Input" error="Select Yes if you want this featured turned on. Otherwise leave blank." sqref="F3:F51">
      <formula1>"Yes"</formula1>
    </dataValidation>
    <dataValidation type="custom" allowBlank="1" showInputMessage="1" showErrorMessage="1" sqref="E2:E51">
      <formula1>FIND("@",E2)&gt;0</formula1>
    </dataValidation>
    <dataValidation type="custom" allowBlank="1" showInputMessage="1" showErrorMessage="1" errorTitle="Invalid Subnet" error="The subnet must be between 0.0.0.0 and 256.256.256.256" sqref="B3:B51">
      <formula1>AND(--LEFT(B3,FIND(".",B3)-1)&lt;257,--TRIM(MID(SUBSTITUTE(B3,".",REPT(" ",99)),99,99))&lt;257,--TRIM(MID(SUBSTITUTE(B3,".",REPT(" ",99)),198,99))&lt;257,--TRIM(MID(SUBSTITUTE(SUBSTITUTE(B3,".",REPT(" ",99)),"/",REPT(" ",99)),297,99))&lt;257)</formula1>
    </dataValidation>
    <dataValidation type="custom" allowBlank="1" showInputMessage="1" showErrorMessage="1" errorTitle="Invalid DID" error="The DID must be 11 digits and begin with &quot;1&quot; " sqref="D3:D51">
      <formula1>AND(LEN(D3)=11,ISNONTEXT(D3),TRIM(LEFT(D3,1))="1")</formula1>
    </dataValidation>
  </dataValidations>
  <hyperlinks>
    <hyperlink ref="A1" r:id="rId1"/>
    <hyperlink ref="E2" r:id="rId2"/>
  </hyperlinks>
  <pageMargins left="0.7" right="0.7" top="0.75" bottom="0.75" header="0.3" footer="0.3"/>
  <pageSetup orientation="portrait" r:id="rId3"/>
  <extLst>
    <ext xmlns:x14="http://schemas.microsoft.com/office/spreadsheetml/2009/9/main" uri="{78C0D931-6437-407d-A8EE-F0AAD7539E65}">
      <x14:conditionalFormattings>
        <x14:conditionalFormatting xmlns:xm="http://schemas.microsoft.com/office/excel/2006/main">
          <x14:cfRule type="expression" priority="2" id="{93068976-255A-45E0-93CF-FE329DCC04DC}">
            <xm:f>IF('Start Here'!$G$12="Yes",IF(A$3="",TRUE,FALSE), IF('Start Here'!$G$14="Yes",IF(A$3="",TRUE,FALSE), FALSE))</xm:f>
            <x14:dxf>
              <fill>
                <patternFill>
                  <bgColor rgb="FFFF7575"/>
                </patternFill>
              </fill>
            </x14:dxf>
          </x14:cfRule>
          <xm:sqref>A3:F3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1" tint="0.499984740745262"/>
  </sheetPr>
  <dimension ref="A1:V202"/>
  <sheetViews>
    <sheetView zoomScaleNormal="100" workbookViewId="0">
      <pane xSplit="3" ySplit="2" topLeftCell="D3" activePane="bottomRight" state="frozen"/>
      <selection activeCell="C3" sqref="A3:E8"/>
      <selection pane="topRight" activeCell="C3" sqref="A3:E8"/>
      <selection pane="bottomLeft" activeCell="C3" sqref="A3:E8"/>
      <selection pane="bottomRight" activeCell="A3" sqref="A3"/>
    </sheetView>
  </sheetViews>
  <sheetFormatPr defaultColWidth="98.42578125" defaultRowHeight="12.75" x14ac:dyDescent="0.2"/>
  <cols>
    <col min="1" max="2" width="15.85546875" style="25" customWidth="1"/>
    <col min="3" max="3" width="14.5703125" style="26" bestFit="1" customWidth="1"/>
    <col min="4" max="5" width="31" style="25" customWidth="1"/>
    <col min="6" max="6" width="14.42578125" style="25" bestFit="1" customWidth="1"/>
    <col min="7" max="7" width="38.7109375" style="25" bestFit="1" customWidth="1"/>
    <col min="8" max="8" width="13.5703125" style="25" customWidth="1"/>
    <col min="9" max="9" width="8.85546875" style="25" customWidth="1"/>
    <col min="10" max="10" width="17.5703125" style="26" customWidth="1"/>
    <col min="11" max="11" width="9.85546875" style="25" customWidth="1"/>
    <col min="12" max="12" width="28.85546875" style="25" bestFit="1" customWidth="1"/>
    <col min="13" max="13" width="30.85546875" style="25" bestFit="1" customWidth="1"/>
    <col min="14" max="14" width="19.28515625" style="26" bestFit="1" customWidth="1"/>
    <col min="15" max="15" width="17.7109375" style="25" bestFit="1" customWidth="1"/>
    <col min="16" max="16" width="12.42578125" style="32" bestFit="1" customWidth="1"/>
    <col min="17" max="17" width="12.85546875" style="32" customWidth="1"/>
    <col min="18" max="18" width="9.85546875" style="32" bestFit="1" customWidth="1"/>
    <col min="19" max="19" width="11.42578125" style="32" bestFit="1" customWidth="1"/>
    <col min="20" max="20" width="18" style="32" customWidth="1"/>
    <col min="21" max="21" width="13" style="32" customWidth="1"/>
    <col min="22" max="16384" width="98.42578125" style="25"/>
  </cols>
  <sheetData>
    <row r="1" spans="1:22" s="64" customFormat="1" ht="26.25" thickBot="1" x14ac:dyDescent="0.3">
      <c r="A1" s="88" t="s">
        <v>287</v>
      </c>
      <c r="B1" s="88" t="s">
        <v>334</v>
      </c>
      <c r="C1" s="88" t="s">
        <v>300</v>
      </c>
      <c r="D1" s="88" t="s">
        <v>290</v>
      </c>
      <c r="E1" s="88" t="s">
        <v>200</v>
      </c>
      <c r="F1" s="88" t="s">
        <v>203</v>
      </c>
      <c r="G1" s="88" t="s">
        <v>308</v>
      </c>
      <c r="H1" s="88" t="s">
        <v>319</v>
      </c>
      <c r="I1" s="88" t="s">
        <v>323</v>
      </c>
      <c r="J1" s="89" t="s">
        <v>298</v>
      </c>
      <c r="K1" s="89" t="s">
        <v>326</v>
      </c>
      <c r="L1" s="89" t="s">
        <v>288</v>
      </c>
      <c r="M1" s="89" t="s">
        <v>291</v>
      </c>
      <c r="N1" s="89" t="s">
        <v>299</v>
      </c>
      <c r="O1" s="89" t="s">
        <v>4</v>
      </c>
      <c r="P1" s="90" t="s">
        <v>301</v>
      </c>
      <c r="Q1" s="90" t="s">
        <v>305</v>
      </c>
      <c r="R1" s="90" t="s">
        <v>12</v>
      </c>
      <c r="S1" s="90" t="s">
        <v>368</v>
      </c>
      <c r="T1" s="90" t="s">
        <v>367</v>
      </c>
      <c r="U1" s="90" t="s">
        <v>366</v>
      </c>
    </row>
    <row r="2" spans="1:22" ht="27" thickTop="1" thickBot="1" x14ac:dyDescent="0.25">
      <c r="A2" s="33" t="s">
        <v>302</v>
      </c>
      <c r="B2" s="33" t="s">
        <v>303</v>
      </c>
      <c r="C2" s="31">
        <v>16145551212</v>
      </c>
      <c r="D2" s="33" t="s">
        <v>295</v>
      </c>
      <c r="E2" s="33" t="s">
        <v>216</v>
      </c>
      <c r="F2" s="31" t="s">
        <v>335</v>
      </c>
      <c r="G2" s="33" t="s">
        <v>311</v>
      </c>
      <c r="H2" s="33" t="s">
        <v>315</v>
      </c>
      <c r="I2" s="33" t="s">
        <v>331</v>
      </c>
      <c r="J2" s="93" t="s">
        <v>520</v>
      </c>
      <c r="K2" s="31" t="s">
        <v>331</v>
      </c>
      <c r="L2" s="65" t="s">
        <v>332</v>
      </c>
      <c r="M2" s="31">
        <v>16145551212</v>
      </c>
      <c r="N2" s="31" t="s">
        <v>521</v>
      </c>
      <c r="O2" s="33"/>
      <c r="P2" s="31">
        <f>IF(C2&lt;&gt;"",COUNTIF('Hunt Grps'!C$12:V$31,C2),"")</f>
        <v>0</v>
      </c>
      <c r="Q2" s="31">
        <f>IF(C2&lt;&gt;"",COUNTIF('Call Pickup Grps'!B3:U32,C2),"")</f>
        <v>0</v>
      </c>
      <c r="R2" s="31" t="str">
        <f>IFERROR(IF(LOOKUP(C2,'Call Rcrdg'!A:A)=C2,"Yes",""),"")</f>
        <v>Yes</v>
      </c>
      <c r="S2" s="31">
        <f>IF(C2&lt;&gt;"",COUNTIF('Side Cars'!D9:M116,C2),"")</f>
        <v>0</v>
      </c>
      <c r="T2" s="31">
        <f>IF(C2&lt;&gt;"",COUNTIF('Side Cars'!F2:N2,C2),"")</f>
        <v>0</v>
      </c>
      <c r="U2" s="31">
        <f>IF(C2&lt;&gt;"",COUNTIF('Contact Ctr'!A:A,C2),"")</f>
        <v>1</v>
      </c>
    </row>
    <row r="3" spans="1:22" ht="15.75" thickTop="1" x14ac:dyDescent="0.25">
      <c r="A3" s="12"/>
      <c r="F3" s="26"/>
      <c r="L3" s="28"/>
      <c r="M3" s="26"/>
      <c r="P3" s="202" t="str">
        <f>IF(C3&lt;&gt;"",COUNTIF('Hunt Grps'!C$12:V$31,C3),"")</f>
        <v/>
      </c>
      <c r="Q3" s="202" t="str">
        <f>IF(C3&lt;&gt;"",COUNTIF('Call Pickup Grps'!B$3:U$33,C3),"")</f>
        <v/>
      </c>
      <c r="R3" s="202" t="str">
        <f>IFERROR(IF(LOOKUP(C3,'Call Rcrdg'!A$3:A$51)=C3,"Yes",""),"")</f>
        <v/>
      </c>
      <c r="S3" s="202" t="str">
        <f>IF(C3&lt;&gt;"",COUNTIF('Side Cars'!D$9:M$117,C3),"")</f>
        <v/>
      </c>
      <c r="T3" s="202" t="str">
        <f>IF(C3&lt;&gt;"",COUNTIF('Side Cars'!F$2:N$2,C3),"")</f>
        <v/>
      </c>
      <c r="U3" s="202" t="str">
        <f>IF(C3&lt;&gt;"",COUNTIF('Contact Ctr'!A:A,C3),"")</f>
        <v/>
      </c>
      <c r="V3"/>
    </row>
    <row r="4" spans="1:22" ht="15" x14ac:dyDescent="0.25">
      <c r="F4" s="26"/>
      <c r="L4" s="91"/>
      <c r="M4" s="26"/>
      <c r="P4" s="202" t="str">
        <f>IF(C4&lt;&gt;"",COUNTIF('Hunt Grps'!C$12:V$31,C4),"")</f>
        <v/>
      </c>
      <c r="Q4" s="202" t="str">
        <f>IF(C4&lt;&gt;"",COUNTIF('Call Pickup Grps'!B$3:U$33,C4),"")</f>
        <v/>
      </c>
      <c r="R4" s="202" t="str">
        <f>IFERROR(IF(LOOKUP(C4,'Call Rcrdg'!A$3:A$51)=C4,"Yes",""),"")</f>
        <v/>
      </c>
      <c r="S4" s="202" t="str">
        <f>IF(C4&lt;&gt;"",COUNTIF('Side Cars'!D$9:M$117,C4),"")</f>
        <v/>
      </c>
      <c r="T4" s="202" t="str">
        <f>IF(C4&lt;&gt;"",COUNTIF('Side Cars'!F$2:N$2,C4),"")</f>
        <v/>
      </c>
      <c r="U4" s="202" t="str">
        <f>IF(C4&lt;&gt;"",COUNTIF('Contact Ctr'!A:A,C4),"")</f>
        <v/>
      </c>
    </row>
    <row r="5" spans="1:22" ht="15" x14ac:dyDescent="0.25">
      <c r="F5" s="26"/>
      <c r="L5" s="91"/>
      <c r="M5" s="26"/>
      <c r="P5" s="202" t="str">
        <f>IF(C5&lt;&gt;"",COUNTIF('Hunt Grps'!C$12:V$31,C5),"")</f>
        <v/>
      </c>
      <c r="Q5" s="202" t="str">
        <f>IF(C5&lt;&gt;"",COUNTIF('Call Pickup Grps'!B$3:U$33,C5),"")</f>
        <v/>
      </c>
      <c r="R5" s="202" t="str">
        <f>IFERROR(IF(LOOKUP(C5,'Call Rcrdg'!A$3:A$51)=C5,"Yes",""),"")</f>
        <v/>
      </c>
      <c r="S5" s="202" t="str">
        <f>IF(C5&lt;&gt;"",COUNTIF('Side Cars'!D$9:M$117,C5),"")</f>
        <v/>
      </c>
      <c r="T5" s="202" t="str">
        <f>IF(C5&lt;&gt;"",COUNTIF('Side Cars'!F$2:N$2,C5),"")</f>
        <v/>
      </c>
      <c r="U5" s="202" t="str">
        <f>IF(C5&lt;&gt;"",COUNTIF('Contact Ctr'!A:A,C5),"")</f>
        <v/>
      </c>
    </row>
    <row r="6" spans="1:22" ht="15" x14ac:dyDescent="0.25">
      <c r="F6" s="26"/>
      <c r="L6" s="91"/>
      <c r="M6" s="26"/>
      <c r="P6" s="202" t="str">
        <f>IF(C6&lt;&gt;"",COUNTIF('Hunt Grps'!C$12:V$31,C6),"")</f>
        <v/>
      </c>
      <c r="Q6" s="202" t="str">
        <f>IF(C6&lt;&gt;"",COUNTIF('Call Pickup Grps'!B$3:U$33,C6),"")</f>
        <v/>
      </c>
      <c r="R6" s="202" t="str">
        <f>IFERROR(IF(LOOKUP(C6,'Call Rcrdg'!A$3:A$51)=C6,"Yes",""),"")</f>
        <v/>
      </c>
      <c r="S6" s="202" t="str">
        <f>IF(C6&lt;&gt;"",COUNTIF('Side Cars'!D$9:M$117,C6),"")</f>
        <v/>
      </c>
      <c r="T6" s="202" t="str">
        <f>IF(C6&lt;&gt;"",COUNTIF('Side Cars'!F$2:N$2,C6),"")</f>
        <v/>
      </c>
      <c r="U6" s="202" t="str">
        <f>IF(C6&lt;&gt;"",COUNTIF('Contact Ctr'!A:A,C6),"")</f>
        <v/>
      </c>
    </row>
    <row r="7" spans="1:22" ht="15" x14ac:dyDescent="0.25">
      <c r="F7" s="26"/>
      <c r="L7" s="91"/>
      <c r="M7" s="26"/>
      <c r="P7" s="202" t="str">
        <f>IF(C7&lt;&gt;"",COUNTIF('Hunt Grps'!C$12:V$31,C7),"")</f>
        <v/>
      </c>
      <c r="Q7" s="202" t="str">
        <f>IF(C7&lt;&gt;"",COUNTIF('Call Pickup Grps'!B$3:U$33,C7),"")</f>
        <v/>
      </c>
      <c r="R7" s="202" t="str">
        <f>IFERROR(IF(LOOKUP(C7,'Call Rcrdg'!A$3:A$51)=C7,"Yes",""),"")</f>
        <v/>
      </c>
      <c r="S7" s="202" t="str">
        <f>IF(C7&lt;&gt;"",COUNTIF('Side Cars'!D$9:M$117,C7),"")</f>
        <v/>
      </c>
      <c r="T7" s="202" t="str">
        <f>IF(C7&lt;&gt;"",COUNTIF('Side Cars'!F$2:N$2,C7),"")</f>
        <v/>
      </c>
      <c r="U7" s="202" t="str">
        <f>IF(C7&lt;&gt;"",COUNTIF('Contact Ctr'!A:A,C7),"")</f>
        <v/>
      </c>
    </row>
    <row r="8" spans="1:22" ht="15" x14ac:dyDescent="0.25">
      <c r="F8" s="26"/>
      <c r="L8" s="91"/>
      <c r="M8" s="26"/>
      <c r="P8" s="202" t="str">
        <f>IF(C8&lt;&gt;"",COUNTIF('Hunt Grps'!C$12:V$31,C8),"")</f>
        <v/>
      </c>
      <c r="Q8" s="202" t="str">
        <f>IF(C8&lt;&gt;"",COUNTIF('Call Pickup Grps'!B$3:U$33,C8),"")</f>
        <v/>
      </c>
      <c r="R8" s="202" t="str">
        <f>IFERROR(IF(LOOKUP(C8,'Call Rcrdg'!A$3:A$51)=C8,"Yes",""),"")</f>
        <v/>
      </c>
      <c r="S8" s="202" t="str">
        <f>IF(C8&lt;&gt;"",COUNTIF('Side Cars'!D$9:M$117,C8),"")</f>
        <v/>
      </c>
      <c r="T8" s="202" t="str">
        <f>IF(C8&lt;&gt;"",COUNTIF('Side Cars'!F$2:N$2,C8),"")</f>
        <v/>
      </c>
      <c r="U8" s="202" t="str">
        <f>IF(C8&lt;&gt;"",COUNTIF('Contact Ctr'!A:A,C8),"")</f>
        <v/>
      </c>
    </row>
    <row r="9" spans="1:22" ht="15" x14ac:dyDescent="0.25">
      <c r="F9" s="26"/>
      <c r="L9" s="91"/>
      <c r="M9" s="26"/>
      <c r="P9" s="202" t="str">
        <f>IF(C9&lt;&gt;"",COUNTIF('Hunt Grps'!C$12:V$31,C9),"")</f>
        <v/>
      </c>
      <c r="Q9" s="202" t="str">
        <f>IF(C9&lt;&gt;"",COUNTIF('Call Pickup Grps'!B$3:U$33,C9),"")</f>
        <v/>
      </c>
      <c r="R9" s="202" t="str">
        <f>IFERROR(IF(LOOKUP(C9,'Call Rcrdg'!A$3:A$51)=C9,"Yes",""),"")</f>
        <v/>
      </c>
      <c r="S9" s="202" t="str">
        <f>IF(C9&lt;&gt;"",COUNTIF('Side Cars'!D$9:M$117,C9),"")</f>
        <v/>
      </c>
      <c r="T9" s="202" t="str">
        <f>IF(C9&lt;&gt;"",COUNTIF('Side Cars'!F$2:N$2,C9),"")</f>
        <v/>
      </c>
      <c r="U9" s="202" t="str">
        <f>IF(C9&lt;&gt;"",COUNTIF('Contact Ctr'!A:A,C9),"")</f>
        <v/>
      </c>
    </row>
    <row r="10" spans="1:22" ht="15" x14ac:dyDescent="0.25">
      <c r="F10" s="26"/>
      <c r="L10" s="91"/>
      <c r="M10" s="26"/>
      <c r="P10" s="202" t="str">
        <f>IF(C10&lt;&gt;"",COUNTIF('Hunt Grps'!C$12:V$31,C10),"")</f>
        <v/>
      </c>
      <c r="Q10" s="202" t="str">
        <f>IF(C10&lt;&gt;"",COUNTIF('Call Pickup Grps'!B$3:U$33,C10),"")</f>
        <v/>
      </c>
      <c r="R10" s="202" t="str">
        <f>IFERROR(IF(LOOKUP(C10,'Call Rcrdg'!A$3:A$51)=C10,"Yes",""),"")</f>
        <v/>
      </c>
      <c r="S10" s="202" t="str">
        <f>IF(C10&lt;&gt;"",COUNTIF('Side Cars'!D$9:M$117,C10),"")</f>
        <v/>
      </c>
      <c r="T10" s="202" t="str">
        <f>IF(C10&lt;&gt;"",COUNTIF('Side Cars'!F$2:N$2,C10),"")</f>
        <v/>
      </c>
      <c r="U10" s="202" t="str">
        <f>IF(C10&lt;&gt;"",COUNTIF('Contact Ctr'!A:A,C10),"")</f>
        <v/>
      </c>
    </row>
    <row r="11" spans="1:22" ht="15" x14ac:dyDescent="0.25">
      <c r="F11" s="26"/>
      <c r="L11" s="91"/>
      <c r="M11" s="26"/>
      <c r="P11" s="202" t="str">
        <f>IF(C11&lt;&gt;"",COUNTIF('Hunt Grps'!C$12:V$31,C11),"")</f>
        <v/>
      </c>
      <c r="Q11" s="202" t="str">
        <f>IF(C11&lt;&gt;"",COUNTIF('Call Pickup Grps'!B$3:U$33,C11),"")</f>
        <v/>
      </c>
      <c r="R11" s="202" t="str">
        <f>IFERROR(IF(LOOKUP(C11,'Call Rcrdg'!A$3:A$51)=C11,"Yes",""),"")</f>
        <v/>
      </c>
      <c r="S11" s="202" t="str">
        <f>IF(C11&lt;&gt;"",COUNTIF('Side Cars'!D$9:M$117,C11),"")</f>
        <v/>
      </c>
      <c r="T11" s="202" t="str">
        <f>IF(C11&lt;&gt;"",COUNTIF('Side Cars'!F$2:N$2,C11),"")</f>
        <v/>
      </c>
      <c r="U11" s="202" t="str">
        <f>IF(C11&lt;&gt;"",COUNTIF('Contact Ctr'!A:A,C11),"")</f>
        <v/>
      </c>
    </row>
    <row r="12" spans="1:22" ht="15" x14ac:dyDescent="0.25">
      <c r="F12" s="26"/>
      <c r="L12" s="91"/>
      <c r="M12" s="26"/>
      <c r="P12" s="202" t="str">
        <f>IF(C12&lt;&gt;"",COUNTIF('Hunt Grps'!C$12:V$31,C12),"")</f>
        <v/>
      </c>
      <c r="Q12" s="202" t="str">
        <f>IF(C12&lt;&gt;"",COUNTIF('Call Pickup Grps'!B$3:U$33,C12),"")</f>
        <v/>
      </c>
      <c r="R12" s="202" t="str">
        <f>IFERROR(IF(LOOKUP(C12,'Call Rcrdg'!A$3:A$51)=C12,"Yes",""),"")</f>
        <v/>
      </c>
      <c r="S12" s="202" t="str">
        <f>IF(C12&lt;&gt;"",COUNTIF('Side Cars'!D$9:M$117,C12),"")</f>
        <v/>
      </c>
      <c r="T12" s="202" t="str">
        <f>IF(C12&lt;&gt;"",COUNTIF('Side Cars'!F$2:N$2,C12),"")</f>
        <v/>
      </c>
      <c r="U12" s="202" t="str">
        <f>IF(C12&lt;&gt;"",COUNTIF('Contact Ctr'!A:A,C12),"")</f>
        <v/>
      </c>
    </row>
    <row r="13" spans="1:22" ht="15" x14ac:dyDescent="0.25">
      <c r="F13" s="26"/>
      <c r="L13" s="91"/>
      <c r="M13" s="26"/>
      <c r="P13" s="202" t="str">
        <f>IF(C13&lt;&gt;"",COUNTIF('Hunt Grps'!C$12:V$31,C13),"")</f>
        <v/>
      </c>
      <c r="Q13" s="202" t="str">
        <f>IF(C13&lt;&gt;"",COUNTIF('Call Pickup Grps'!B$3:U$33,C13),"")</f>
        <v/>
      </c>
      <c r="R13" s="202" t="str">
        <f>IFERROR(IF(LOOKUP(C13,'Call Rcrdg'!A$3:A$51)=C13,"Yes",""),"")</f>
        <v/>
      </c>
      <c r="S13" s="202" t="str">
        <f>IF(C13&lt;&gt;"",COUNTIF('Side Cars'!D$9:M$117,C13),"")</f>
        <v/>
      </c>
      <c r="T13" s="202" t="str">
        <f>IF(C13&lt;&gt;"",COUNTIF('Side Cars'!F$2:N$2,C13),"")</f>
        <v/>
      </c>
      <c r="U13" s="202" t="str">
        <f>IF(C13&lt;&gt;"",COUNTIF('Contact Ctr'!A:A,C13),"")</f>
        <v/>
      </c>
    </row>
    <row r="14" spans="1:22" ht="15" x14ac:dyDescent="0.25">
      <c r="F14" s="26"/>
      <c r="L14" s="91"/>
      <c r="M14" s="26"/>
      <c r="P14" s="202" t="str">
        <f>IF(C14&lt;&gt;"",COUNTIF('Hunt Grps'!C$12:V$31,C14),"")</f>
        <v/>
      </c>
      <c r="Q14" s="202" t="str">
        <f>IF(C14&lt;&gt;"",COUNTIF('Call Pickup Grps'!B$3:U$33,C14),"")</f>
        <v/>
      </c>
      <c r="R14" s="202" t="str">
        <f>IFERROR(IF(LOOKUP(C14,'Call Rcrdg'!A$3:A$51)=C14,"Yes",""),"")</f>
        <v/>
      </c>
      <c r="S14" s="202" t="str">
        <f>IF(C14&lt;&gt;"",COUNTIF('Side Cars'!D$9:M$117,C14),"")</f>
        <v/>
      </c>
      <c r="T14" s="202" t="str">
        <f>IF(C14&lt;&gt;"",COUNTIF('Side Cars'!F$2:N$2,C14),"")</f>
        <v/>
      </c>
      <c r="U14" s="202" t="str">
        <f>IF(C14&lt;&gt;"",COUNTIF('Contact Ctr'!A:A,C14),"")</f>
        <v/>
      </c>
    </row>
    <row r="15" spans="1:22" ht="15" x14ac:dyDescent="0.25">
      <c r="F15" s="26"/>
      <c r="L15" s="91"/>
      <c r="M15" s="26"/>
      <c r="P15" s="202" t="str">
        <f>IF(C15&lt;&gt;"",COUNTIF('Hunt Grps'!C$12:V$31,C15),"")</f>
        <v/>
      </c>
      <c r="Q15" s="202" t="str">
        <f>IF(C15&lt;&gt;"",COUNTIF('Call Pickup Grps'!B$3:U$33,C15),"")</f>
        <v/>
      </c>
      <c r="R15" s="202" t="str">
        <f>IFERROR(IF(LOOKUP(C15,'Call Rcrdg'!A$3:A$51)=C15,"Yes",""),"")</f>
        <v/>
      </c>
      <c r="S15" s="202" t="str">
        <f>IF(C15&lt;&gt;"",COUNTIF('Side Cars'!D$9:M$117,C15),"")</f>
        <v/>
      </c>
      <c r="T15" s="202" t="str">
        <f>IF(C15&lt;&gt;"",COUNTIF('Side Cars'!F$2:N$2,C15),"")</f>
        <v/>
      </c>
      <c r="U15" s="202" t="str">
        <f>IF(C15&lt;&gt;"",COUNTIF('Contact Ctr'!A:A,C15),"")</f>
        <v/>
      </c>
    </row>
    <row r="16" spans="1:22" ht="15" x14ac:dyDescent="0.25">
      <c r="F16" s="26"/>
      <c r="L16" s="91"/>
      <c r="M16" s="26"/>
      <c r="P16" s="202" t="str">
        <f>IF(C16&lt;&gt;"",COUNTIF('Hunt Grps'!C$12:V$31,C16),"")</f>
        <v/>
      </c>
      <c r="Q16" s="202" t="str">
        <f>IF(C16&lt;&gt;"",COUNTIF('Call Pickup Grps'!B$3:U$33,C16),"")</f>
        <v/>
      </c>
      <c r="R16" s="202" t="str">
        <f>IFERROR(IF(LOOKUP(C16,'Call Rcrdg'!A$3:A$51)=C16,"Yes",""),"")</f>
        <v/>
      </c>
      <c r="S16" s="202" t="str">
        <f>IF(C16&lt;&gt;"",COUNTIF('Side Cars'!D$9:M$117,C16),"")</f>
        <v/>
      </c>
      <c r="T16" s="202" t="str">
        <f>IF(C16&lt;&gt;"",COUNTIF('Side Cars'!F$2:N$2,C16),"")</f>
        <v/>
      </c>
      <c r="U16" s="202" t="str">
        <f>IF(C16&lt;&gt;"",COUNTIF('Contact Ctr'!A:A,C16),"")</f>
        <v/>
      </c>
    </row>
    <row r="17" spans="6:21" ht="15" x14ac:dyDescent="0.25">
      <c r="F17" s="26"/>
      <c r="L17" s="91"/>
      <c r="M17" s="26"/>
      <c r="P17" s="202" t="str">
        <f>IF(C17&lt;&gt;"",COUNTIF('Hunt Grps'!C$12:V$31,C17),"")</f>
        <v/>
      </c>
      <c r="Q17" s="202" t="str">
        <f>IF(C17&lt;&gt;"",COUNTIF('Call Pickup Grps'!B$3:U$33,C17),"")</f>
        <v/>
      </c>
      <c r="R17" s="202" t="str">
        <f>IFERROR(IF(LOOKUP(C17,'Call Rcrdg'!A$3:A$51)=C17,"Yes",""),"")</f>
        <v/>
      </c>
      <c r="S17" s="202" t="str">
        <f>IF(C17&lt;&gt;"",COUNTIF('Side Cars'!D$9:M$117,C17),"")</f>
        <v/>
      </c>
      <c r="T17" s="202" t="str">
        <f>IF(C17&lt;&gt;"",COUNTIF('Side Cars'!F$2:N$2,C17),"")</f>
        <v/>
      </c>
      <c r="U17" s="202" t="str">
        <f>IF(C17&lt;&gt;"",COUNTIF('Contact Ctr'!A:A,C17),"")</f>
        <v/>
      </c>
    </row>
    <row r="18" spans="6:21" ht="15" x14ac:dyDescent="0.25">
      <c r="F18" s="26"/>
      <c r="L18" s="91"/>
      <c r="M18" s="26"/>
      <c r="P18" s="202" t="str">
        <f>IF(C18&lt;&gt;"",COUNTIF('Hunt Grps'!C$12:V$31,C18),"")</f>
        <v/>
      </c>
      <c r="Q18" s="202" t="str">
        <f>IF(C18&lt;&gt;"",COUNTIF('Call Pickup Grps'!B$3:U$33,C18),"")</f>
        <v/>
      </c>
      <c r="R18" s="202" t="str">
        <f>IFERROR(IF(LOOKUP(C18,'Call Rcrdg'!A$3:A$51)=C18,"Yes",""),"")</f>
        <v/>
      </c>
      <c r="S18" s="202" t="str">
        <f>IF(C18&lt;&gt;"",COUNTIF('Side Cars'!D$9:M$117,C18),"")</f>
        <v/>
      </c>
      <c r="T18" s="202" t="str">
        <f>IF(C18&lt;&gt;"",COUNTIF('Side Cars'!F$2:N$2,C18),"")</f>
        <v/>
      </c>
      <c r="U18" s="202" t="str">
        <f>IF(C18&lt;&gt;"",COUNTIF('Contact Ctr'!A:A,C18),"")</f>
        <v/>
      </c>
    </row>
    <row r="19" spans="6:21" ht="15" x14ac:dyDescent="0.25">
      <c r="F19" s="26"/>
      <c r="L19" s="91"/>
      <c r="M19" s="26"/>
      <c r="P19" s="202" t="str">
        <f>IF(C19&lt;&gt;"",COUNTIF('Hunt Grps'!C$12:V$31,C19),"")</f>
        <v/>
      </c>
      <c r="Q19" s="202" t="str">
        <f>IF(C19&lt;&gt;"",COUNTIF('Call Pickup Grps'!B$3:U$33,C19),"")</f>
        <v/>
      </c>
      <c r="R19" s="202" t="str">
        <f>IFERROR(IF(LOOKUP(C19,'Call Rcrdg'!A$3:A$51)=C19,"Yes",""),"")</f>
        <v/>
      </c>
      <c r="S19" s="202" t="str">
        <f>IF(C19&lt;&gt;"",COUNTIF('Side Cars'!D$9:M$117,C19),"")</f>
        <v/>
      </c>
      <c r="T19" s="202" t="str">
        <f>IF(C19&lt;&gt;"",COUNTIF('Side Cars'!F$2:N$2,C19),"")</f>
        <v/>
      </c>
      <c r="U19" s="202" t="str">
        <f>IF(C19&lt;&gt;"",COUNTIF('Contact Ctr'!A:A,C19),"")</f>
        <v/>
      </c>
    </row>
    <row r="20" spans="6:21" ht="15" x14ac:dyDescent="0.25">
      <c r="F20" s="26"/>
      <c r="L20" s="91"/>
      <c r="M20" s="26"/>
      <c r="P20" s="202" t="str">
        <f>IF(C20&lt;&gt;"",COUNTIF('Hunt Grps'!C$12:V$31,C20),"")</f>
        <v/>
      </c>
      <c r="Q20" s="202" t="str">
        <f>IF(C20&lt;&gt;"",COUNTIF('Call Pickup Grps'!B$3:U$33,C20),"")</f>
        <v/>
      </c>
      <c r="R20" s="202" t="str">
        <f>IFERROR(IF(LOOKUP(C20,'Call Rcrdg'!A$3:A$51)=C20,"Yes",""),"")</f>
        <v/>
      </c>
      <c r="S20" s="202" t="str">
        <f>IF(C20&lt;&gt;"",COUNTIF('Side Cars'!D$9:M$117,C20),"")</f>
        <v/>
      </c>
      <c r="T20" s="202" t="str">
        <f>IF(C20&lt;&gt;"",COUNTIF('Side Cars'!F$2:N$2,C20),"")</f>
        <v/>
      </c>
      <c r="U20" s="202" t="str">
        <f>IF(C20&lt;&gt;"",COUNTIF('Contact Ctr'!A:A,C20),"")</f>
        <v/>
      </c>
    </row>
    <row r="21" spans="6:21" ht="15" x14ac:dyDescent="0.25">
      <c r="F21" s="26"/>
      <c r="L21" s="91"/>
      <c r="M21" s="26"/>
      <c r="P21" s="202" t="str">
        <f>IF(C21&lt;&gt;"",COUNTIF('Hunt Grps'!C$12:V$31,C21),"")</f>
        <v/>
      </c>
      <c r="Q21" s="202" t="str">
        <f>IF(C21&lt;&gt;"",COUNTIF('Call Pickup Grps'!B$3:U$33,C21),"")</f>
        <v/>
      </c>
      <c r="R21" s="202" t="str">
        <f>IFERROR(IF(LOOKUP(C21,'Call Rcrdg'!A$3:A$51)=C21,"Yes",""),"")</f>
        <v/>
      </c>
      <c r="S21" s="202" t="str">
        <f>IF(C21&lt;&gt;"",COUNTIF('Side Cars'!D$9:M$117,C21),"")</f>
        <v/>
      </c>
      <c r="T21" s="202" t="str">
        <f>IF(C21&lt;&gt;"",COUNTIF('Side Cars'!F$2:N$2,C21),"")</f>
        <v/>
      </c>
      <c r="U21" s="202" t="str">
        <f>IF(C21&lt;&gt;"",COUNTIF('Contact Ctr'!A:A,C21),"")</f>
        <v/>
      </c>
    </row>
    <row r="22" spans="6:21" ht="15" x14ac:dyDescent="0.25">
      <c r="F22" s="26"/>
      <c r="L22" s="91"/>
      <c r="M22" s="26"/>
      <c r="P22" s="202" t="str">
        <f>IF(C22&lt;&gt;"",COUNTIF('Hunt Grps'!C$12:V$31,C22),"")</f>
        <v/>
      </c>
      <c r="Q22" s="202" t="str">
        <f>IF(C22&lt;&gt;"",COUNTIF('Call Pickup Grps'!B$3:U$33,C22),"")</f>
        <v/>
      </c>
      <c r="R22" s="202" t="str">
        <f>IFERROR(IF(LOOKUP(C22,'Call Rcrdg'!A$3:A$51)=C22,"Yes",""),"")</f>
        <v/>
      </c>
      <c r="S22" s="202" t="str">
        <f>IF(C22&lt;&gt;"",COUNTIF('Side Cars'!D$9:M$117,C22),"")</f>
        <v/>
      </c>
      <c r="T22" s="202" t="str">
        <f>IF(C22&lt;&gt;"",COUNTIF('Side Cars'!F$2:N$2,C22),"")</f>
        <v/>
      </c>
      <c r="U22" s="202" t="str">
        <f>IF(C22&lt;&gt;"",COUNTIF('Contact Ctr'!A:A,C22),"")</f>
        <v/>
      </c>
    </row>
    <row r="23" spans="6:21" ht="15" x14ac:dyDescent="0.25">
      <c r="F23" s="26"/>
      <c r="L23" s="91"/>
      <c r="M23" s="26"/>
      <c r="P23" s="202" t="str">
        <f>IF(C23&lt;&gt;"",COUNTIF('Hunt Grps'!C$12:V$31,C23),"")</f>
        <v/>
      </c>
      <c r="Q23" s="202" t="str">
        <f>IF(C23&lt;&gt;"",COUNTIF('Call Pickup Grps'!B$3:U$33,C23),"")</f>
        <v/>
      </c>
      <c r="R23" s="202" t="str">
        <f>IFERROR(IF(LOOKUP(C23,'Call Rcrdg'!A$3:A$51)=C23,"Yes",""),"")</f>
        <v/>
      </c>
      <c r="S23" s="202" t="str">
        <f>IF(C23&lt;&gt;"",COUNTIF('Side Cars'!D$9:M$117,C23),"")</f>
        <v/>
      </c>
      <c r="T23" s="202" t="str">
        <f>IF(C23&lt;&gt;"",COUNTIF('Side Cars'!F$2:N$2,C23),"")</f>
        <v/>
      </c>
      <c r="U23" s="202" t="str">
        <f>IF(C23&lt;&gt;"",COUNTIF('Contact Ctr'!A:A,C23),"")</f>
        <v/>
      </c>
    </row>
    <row r="24" spans="6:21" ht="15" x14ac:dyDescent="0.25">
      <c r="F24" s="26"/>
      <c r="L24" s="91"/>
      <c r="M24" s="26"/>
      <c r="P24" s="202" t="str">
        <f>IF(C24&lt;&gt;"",COUNTIF('Hunt Grps'!C$12:V$31,C24),"")</f>
        <v/>
      </c>
      <c r="Q24" s="202" t="str">
        <f>IF(C24&lt;&gt;"",COUNTIF('Call Pickup Grps'!B$3:U$33,C24),"")</f>
        <v/>
      </c>
      <c r="R24" s="202" t="str">
        <f>IFERROR(IF(LOOKUP(C24,'Call Rcrdg'!A$3:A$51)=C24,"Yes",""),"")</f>
        <v/>
      </c>
      <c r="S24" s="202" t="str">
        <f>IF(C24&lt;&gt;"",COUNTIF('Side Cars'!D$9:M$117,C24),"")</f>
        <v/>
      </c>
      <c r="T24" s="202" t="str">
        <f>IF(C24&lt;&gt;"",COUNTIF('Side Cars'!F$2:N$2,C24),"")</f>
        <v/>
      </c>
      <c r="U24" s="202" t="str">
        <f>IF(C24&lt;&gt;"",COUNTIF('Contact Ctr'!A:A,C24),"")</f>
        <v/>
      </c>
    </row>
    <row r="25" spans="6:21" ht="15" x14ac:dyDescent="0.25">
      <c r="F25" s="26"/>
      <c r="L25" s="91"/>
      <c r="M25" s="26"/>
      <c r="P25" s="202" t="str">
        <f>IF(C25&lt;&gt;"",COUNTIF('Hunt Grps'!C$12:V$31,C25),"")</f>
        <v/>
      </c>
      <c r="Q25" s="202" t="str">
        <f>IF(C25&lt;&gt;"",COUNTIF('Call Pickup Grps'!B$3:U$33,C25),"")</f>
        <v/>
      </c>
      <c r="R25" s="202" t="str">
        <f>IFERROR(IF(LOOKUP(C25,'Call Rcrdg'!A$3:A$51)=C25,"Yes",""),"")</f>
        <v/>
      </c>
      <c r="S25" s="202" t="str">
        <f>IF(C25&lt;&gt;"",COUNTIF('Side Cars'!D$9:M$117,C25),"")</f>
        <v/>
      </c>
      <c r="T25" s="202" t="str">
        <f>IF(C25&lt;&gt;"",COUNTIF('Side Cars'!F$2:N$2,C25),"")</f>
        <v/>
      </c>
      <c r="U25" s="202" t="str">
        <f>IF(C25&lt;&gt;"",COUNTIF('Contact Ctr'!A:A,C25),"")</f>
        <v/>
      </c>
    </row>
    <row r="26" spans="6:21" ht="15" x14ac:dyDescent="0.25">
      <c r="F26" s="26"/>
      <c r="L26" s="91"/>
      <c r="M26" s="26"/>
      <c r="P26" s="202" t="str">
        <f>IF(C26&lt;&gt;"",COUNTIF('Hunt Grps'!C$12:V$31,C26),"")</f>
        <v/>
      </c>
      <c r="Q26" s="202" t="str">
        <f>IF(C26&lt;&gt;"",COUNTIF('Call Pickup Grps'!B$3:U$33,C26),"")</f>
        <v/>
      </c>
      <c r="R26" s="202" t="str">
        <f>IFERROR(IF(LOOKUP(C26,'Call Rcrdg'!A$3:A$51)=C26,"Yes",""),"")</f>
        <v/>
      </c>
      <c r="S26" s="202" t="str">
        <f>IF(C26&lt;&gt;"",COUNTIF('Side Cars'!D$9:M$117,C26),"")</f>
        <v/>
      </c>
      <c r="T26" s="202" t="str">
        <f>IF(C26&lt;&gt;"",COUNTIF('Side Cars'!F$2:N$2,C26),"")</f>
        <v/>
      </c>
      <c r="U26" s="202" t="str">
        <f>IF(C26&lt;&gt;"",COUNTIF('Contact Ctr'!A:A,C26),"")</f>
        <v/>
      </c>
    </row>
    <row r="27" spans="6:21" ht="15" x14ac:dyDescent="0.25">
      <c r="F27" s="26"/>
      <c r="L27" s="91"/>
      <c r="M27" s="26"/>
      <c r="P27" s="202" t="str">
        <f>IF(C27&lt;&gt;"",COUNTIF('Hunt Grps'!C$12:V$31,C27),"")</f>
        <v/>
      </c>
      <c r="Q27" s="202" t="str">
        <f>IF(C27&lt;&gt;"",COUNTIF('Call Pickup Grps'!B$3:U$33,C27),"")</f>
        <v/>
      </c>
      <c r="R27" s="202" t="str">
        <f>IFERROR(IF(LOOKUP(C27,'Call Rcrdg'!A$3:A$51)=C27,"Yes",""),"")</f>
        <v/>
      </c>
      <c r="S27" s="202" t="str">
        <f>IF(C27&lt;&gt;"",COUNTIF('Side Cars'!D$9:M$117,C27),"")</f>
        <v/>
      </c>
      <c r="T27" s="202" t="str">
        <f>IF(C27&lt;&gt;"",COUNTIF('Side Cars'!F$2:N$2,C27),"")</f>
        <v/>
      </c>
      <c r="U27" s="202" t="str">
        <f>IF(C27&lt;&gt;"",COUNTIF('Contact Ctr'!A:A,C27),"")</f>
        <v/>
      </c>
    </row>
    <row r="28" spans="6:21" ht="15" x14ac:dyDescent="0.25">
      <c r="F28" s="26"/>
      <c r="L28" s="91"/>
      <c r="M28" s="26"/>
      <c r="P28" s="202" t="str">
        <f>IF(C28&lt;&gt;"",COUNTIF('Hunt Grps'!C$12:V$31,C28),"")</f>
        <v/>
      </c>
      <c r="Q28" s="202" t="str">
        <f>IF(C28&lt;&gt;"",COUNTIF('Call Pickup Grps'!B$3:U$33,C28),"")</f>
        <v/>
      </c>
      <c r="R28" s="202" t="str">
        <f>IFERROR(IF(LOOKUP(C28,'Call Rcrdg'!A$3:A$51)=C28,"Yes",""),"")</f>
        <v/>
      </c>
      <c r="S28" s="202" t="str">
        <f>IF(C28&lt;&gt;"",COUNTIF('Side Cars'!D$9:M$117,C28),"")</f>
        <v/>
      </c>
      <c r="T28" s="202" t="str">
        <f>IF(C28&lt;&gt;"",COUNTIF('Side Cars'!F$2:N$2,C28),"")</f>
        <v/>
      </c>
      <c r="U28" s="202" t="str">
        <f>IF(C28&lt;&gt;"",COUNTIF('Contact Ctr'!A:A,C28),"")</f>
        <v/>
      </c>
    </row>
    <row r="29" spans="6:21" ht="15" x14ac:dyDescent="0.25">
      <c r="F29" s="26"/>
      <c r="L29" s="91"/>
      <c r="M29" s="26"/>
      <c r="P29" s="202" t="str">
        <f>IF(C29&lt;&gt;"",COUNTIF('Hunt Grps'!C$12:V$31,C29),"")</f>
        <v/>
      </c>
      <c r="Q29" s="202" t="str">
        <f>IF(C29&lt;&gt;"",COUNTIF('Call Pickup Grps'!B$3:U$33,C29),"")</f>
        <v/>
      </c>
      <c r="R29" s="202" t="str">
        <f>IFERROR(IF(LOOKUP(C29,'Call Rcrdg'!A$3:A$51)=C29,"Yes",""),"")</f>
        <v/>
      </c>
      <c r="S29" s="202" t="str">
        <f>IF(C29&lt;&gt;"",COUNTIF('Side Cars'!D$9:M$117,C29),"")</f>
        <v/>
      </c>
      <c r="T29" s="202" t="str">
        <f>IF(C29&lt;&gt;"",COUNTIF('Side Cars'!F$2:N$2,C29),"")</f>
        <v/>
      </c>
      <c r="U29" s="202" t="str">
        <f>IF(C29&lt;&gt;"",COUNTIF('Contact Ctr'!A:A,C29),"")</f>
        <v/>
      </c>
    </row>
    <row r="30" spans="6:21" ht="15" x14ac:dyDescent="0.25">
      <c r="F30" s="26"/>
      <c r="L30" s="91"/>
      <c r="M30" s="26"/>
      <c r="P30" s="202" t="str">
        <f>IF(C30&lt;&gt;"",COUNTIF('Hunt Grps'!C$12:V$31,C30),"")</f>
        <v/>
      </c>
      <c r="Q30" s="202" t="str">
        <f>IF(C30&lt;&gt;"",COUNTIF('Call Pickup Grps'!B$3:U$33,C30),"")</f>
        <v/>
      </c>
      <c r="R30" s="202" t="str">
        <f>IFERROR(IF(LOOKUP(C30,'Call Rcrdg'!A$3:A$51)=C30,"Yes",""),"")</f>
        <v/>
      </c>
      <c r="S30" s="202" t="str">
        <f>IF(C30&lt;&gt;"",COUNTIF('Side Cars'!D$9:M$117,C30),"")</f>
        <v/>
      </c>
      <c r="T30" s="202" t="str">
        <f>IF(C30&lt;&gt;"",COUNTIF('Side Cars'!F$2:N$2,C30),"")</f>
        <v/>
      </c>
      <c r="U30" s="202" t="str">
        <f>IF(C30&lt;&gt;"",COUNTIF('Contact Ctr'!A:A,C30),"")</f>
        <v/>
      </c>
    </row>
    <row r="31" spans="6:21" ht="15" x14ac:dyDescent="0.25">
      <c r="F31" s="26"/>
      <c r="L31" s="91"/>
      <c r="M31" s="26"/>
      <c r="P31" s="202" t="str">
        <f>IF(C31&lt;&gt;"",COUNTIF('Hunt Grps'!C$12:V$31,C31),"")</f>
        <v/>
      </c>
      <c r="Q31" s="202" t="str">
        <f>IF(C31&lt;&gt;"",COUNTIF('Call Pickup Grps'!B$3:U$33,C31),"")</f>
        <v/>
      </c>
      <c r="R31" s="202" t="str">
        <f>IFERROR(IF(LOOKUP(C31,'Call Rcrdg'!A$3:A$51)=C31,"Yes",""),"")</f>
        <v/>
      </c>
      <c r="S31" s="202" t="str">
        <f>IF(C31&lt;&gt;"",COUNTIF('Side Cars'!D$9:M$117,C31),"")</f>
        <v/>
      </c>
      <c r="T31" s="202" t="str">
        <f>IF(C31&lt;&gt;"",COUNTIF('Side Cars'!F$2:N$2,C31),"")</f>
        <v/>
      </c>
      <c r="U31" s="202" t="str">
        <f>IF(C31&lt;&gt;"",COUNTIF('Contact Ctr'!A:A,C31),"")</f>
        <v/>
      </c>
    </row>
    <row r="32" spans="6:21" ht="15" x14ac:dyDescent="0.25">
      <c r="F32" s="26"/>
      <c r="L32" s="91"/>
      <c r="M32" s="26"/>
      <c r="P32" s="202" t="str">
        <f>IF(C32&lt;&gt;"",COUNTIF('Hunt Grps'!C$12:V$31,C32),"")</f>
        <v/>
      </c>
      <c r="Q32" s="202" t="str">
        <f>IF(C32&lt;&gt;"",COUNTIF('Call Pickup Grps'!B$3:U$33,C32),"")</f>
        <v/>
      </c>
      <c r="R32" s="202" t="str">
        <f>IFERROR(IF(LOOKUP(C32,'Call Rcrdg'!A$3:A$51)=C32,"Yes",""),"")</f>
        <v/>
      </c>
      <c r="S32" s="202" t="str">
        <f>IF(C32&lt;&gt;"",COUNTIF('Side Cars'!D$9:M$117,C32),"")</f>
        <v/>
      </c>
      <c r="T32" s="202" t="str">
        <f>IF(C32&lt;&gt;"",COUNTIF('Side Cars'!F$2:N$2,C32),"")</f>
        <v/>
      </c>
      <c r="U32" s="202" t="str">
        <f>IF(C32&lt;&gt;"",COUNTIF('Contact Ctr'!A:A,C32),"")</f>
        <v/>
      </c>
    </row>
    <row r="33" spans="6:21" ht="15" x14ac:dyDescent="0.25">
      <c r="F33" s="26"/>
      <c r="L33" s="91"/>
      <c r="M33" s="26"/>
      <c r="P33" s="202" t="str">
        <f>IF(C33&lt;&gt;"",COUNTIF('Hunt Grps'!C$12:V$31,C33),"")</f>
        <v/>
      </c>
      <c r="Q33" s="202" t="str">
        <f>IF(C33&lt;&gt;"",COUNTIF('Call Pickup Grps'!B$3:U$33,C33),"")</f>
        <v/>
      </c>
      <c r="R33" s="202" t="str">
        <f>IFERROR(IF(LOOKUP(C33,'Call Rcrdg'!A$3:A$51)=C33,"Yes",""),"")</f>
        <v/>
      </c>
      <c r="S33" s="202" t="str">
        <f>IF(C33&lt;&gt;"",COUNTIF('Side Cars'!D$9:M$117,C33),"")</f>
        <v/>
      </c>
      <c r="T33" s="202" t="str">
        <f>IF(C33&lt;&gt;"",COUNTIF('Side Cars'!F$2:N$2,C33),"")</f>
        <v/>
      </c>
      <c r="U33" s="202" t="str">
        <f>IF(C33&lt;&gt;"",COUNTIF('Contact Ctr'!A:A,C33),"")</f>
        <v/>
      </c>
    </row>
    <row r="34" spans="6:21" ht="15" x14ac:dyDescent="0.25">
      <c r="F34" s="26"/>
      <c r="L34" s="91"/>
      <c r="M34" s="26"/>
      <c r="P34" s="202" t="str">
        <f>IF(C34&lt;&gt;"",COUNTIF('Hunt Grps'!C$12:V$31,C34),"")</f>
        <v/>
      </c>
      <c r="Q34" s="202" t="str">
        <f>IF(C34&lt;&gt;"",COUNTIF('Call Pickup Grps'!B$3:U$33,C34),"")</f>
        <v/>
      </c>
      <c r="R34" s="202" t="str">
        <f>IFERROR(IF(LOOKUP(C34,'Call Rcrdg'!A$3:A$51)=C34,"Yes",""),"")</f>
        <v/>
      </c>
      <c r="S34" s="202" t="str">
        <f>IF(C34&lt;&gt;"",COUNTIF('Side Cars'!D$9:M$117,C34),"")</f>
        <v/>
      </c>
      <c r="T34" s="202" t="str">
        <f>IF(C34&lt;&gt;"",COUNTIF('Side Cars'!F$2:N$2,C34),"")</f>
        <v/>
      </c>
      <c r="U34" s="202" t="str">
        <f>IF(C34&lt;&gt;"",COUNTIF('Contact Ctr'!A:A,C34),"")</f>
        <v/>
      </c>
    </row>
    <row r="35" spans="6:21" ht="15" x14ac:dyDescent="0.25">
      <c r="F35" s="26"/>
      <c r="L35" s="91"/>
      <c r="M35" s="26"/>
      <c r="P35" s="202" t="str">
        <f>IF(C35&lt;&gt;"",COUNTIF('Hunt Grps'!C$12:V$31,C35),"")</f>
        <v/>
      </c>
      <c r="Q35" s="202" t="str">
        <f>IF(C35&lt;&gt;"",COUNTIF('Call Pickup Grps'!B$3:U$33,C35),"")</f>
        <v/>
      </c>
      <c r="R35" s="202" t="str">
        <f>IFERROR(IF(LOOKUP(C35,'Call Rcrdg'!A$3:A$51)=C35,"Yes",""),"")</f>
        <v/>
      </c>
      <c r="S35" s="202" t="str">
        <f>IF(C35&lt;&gt;"",COUNTIF('Side Cars'!D$9:M$117,C35),"")</f>
        <v/>
      </c>
      <c r="T35" s="202" t="str">
        <f>IF(C35&lt;&gt;"",COUNTIF('Side Cars'!F$2:N$2,C35),"")</f>
        <v/>
      </c>
      <c r="U35" s="202" t="str">
        <f>IF(C35&lt;&gt;"",COUNTIF('Contact Ctr'!A:A,C35),"")</f>
        <v/>
      </c>
    </row>
    <row r="36" spans="6:21" ht="15" x14ac:dyDescent="0.25">
      <c r="F36" s="26"/>
      <c r="L36" s="91"/>
      <c r="M36" s="26"/>
      <c r="P36" s="202" t="str">
        <f>IF(C36&lt;&gt;"",COUNTIF('Hunt Grps'!C$12:V$31,C36),"")</f>
        <v/>
      </c>
      <c r="Q36" s="202" t="str">
        <f>IF(C36&lt;&gt;"",COUNTIF('Call Pickup Grps'!B$3:U$33,C36),"")</f>
        <v/>
      </c>
      <c r="R36" s="202" t="str">
        <f>IFERROR(IF(LOOKUP(C36,'Call Rcrdg'!A$3:A$51)=C36,"Yes",""),"")</f>
        <v/>
      </c>
      <c r="S36" s="202" t="str">
        <f>IF(C36&lt;&gt;"",COUNTIF('Side Cars'!D$9:M$117,C36),"")</f>
        <v/>
      </c>
      <c r="T36" s="202" t="str">
        <f>IF(C36&lt;&gt;"",COUNTIF('Side Cars'!F$2:N$2,C36),"")</f>
        <v/>
      </c>
      <c r="U36" s="202" t="str">
        <f>IF(C36&lt;&gt;"",COUNTIF('Contact Ctr'!A:A,C36),"")</f>
        <v/>
      </c>
    </row>
    <row r="37" spans="6:21" ht="15" x14ac:dyDescent="0.25">
      <c r="F37" s="26"/>
      <c r="L37" s="91"/>
      <c r="M37" s="26"/>
      <c r="P37" s="202" t="str">
        <f>IF(C37&lt;&gt;"",COUNTIF('Hunt Grps'!C$12:V$31,C37),"")</f>
        <v/>
      </c>
      <c r="Q37" s="202" t="str">
        <f>IF(C37&lt;&gt;"",COUNTIF('Call Pickup Grps'!B$3:U$33,C37),"")</f>
        <v/>
      </c>
      <c r="R37" s="202" t="str">
        <f>IFERROR(IF(LOOKUP(C37,'Call Rcrdg'!A$3:A$51)=C37,"Yes",""),"")</f>
        <v/>
      </c>
      <c r="S37" s="202" t="str">
        <f>IF(C37&lt;&gt;"",COUNTIF('Side Cars'!D$9:M$117,C37),"")</f>
        <v/>
      </c>
      <c r="T37" s="202" t="str">
        <f>IF(C37&lt;&gt;"",COUNTIF('Side Cars'!F$2:N$2,C37),"")</f>
        <v/>
      </c>
      <c r="U37" s="202" t="str">
        <f>IF(C37&lt;&gt;"",COUNTIF('Contact Ctr'!A:A,C37),"")</f>
        <v/>
      </c>
    </row>
    <row r="38" spans="6:21" ht="15" x14ac:dyDescent="0.25">
      <c r="F38" s="26"/>
      <c r="L38" s="91"/>
      <c r="M38" s="26"/>
      <c r="P38" s="202" t="str">
        <f>IF(C38&lt;&gt;"",COUNTIF('Hunt Grps'!C$12:V$31,C38),"")</f>
        <v/>
      </c>
      <c r="Q38" s="202" t="str">
        <f>IF(C38&lt;&gt;"",COUNTIF('Call Pickup Grps'!B$3:U$33,C38),"")</f>
        <v/>
      </c>
      <c r="R38" s="202" t="str">
        <f>IFERROR(IF(LOOKUP(C38,'Call Rcrdg'!A$3:A$51)=C38,"Yes",""),"")</f>
        <v/>
      </c>
      <c r="S38" s="202" t="str">
        <f>IF(C38&lt;&gt;"",COUNTIF('Side Cars'!D$9:M$117,C38),"")</f>
        <v/>
      </c>
      <c r="T38" s="202" t="str">
        <f>IF(C38&lt;&gt;"",COUNTIF('Side Cars'!F$2:N$2,C38),"")</f>
        <v/>
      </c>
      <c r="U38" s="202" t="str">
        <f>IF(C38&lt;&gt;"",COUNTIF('Contact Ctr'!A:A,C38),"")</f>
        <v/>
      </c>
    </row>
    <row r="39" spans="6:21" ht="15" x14ac:dyDescent="0.25">
      <c r="F39" s="26"/>
      <c r="L39" s="91"/>
      <c r="M39" s="26"/>
      <c r="P39" s="202" t="str">
        <f>IF(C39&lt;&gt;"",COUNTIF('Hunt Grps'!C$12:V$31,C39),"")</f>
        <v/>
      </c>
      <c r="Q39" s="202" t="str">
        <f>IF(C39&lt;&gt;"",COUNTIF('Call Pickup Grps'!B$3:U$33,C39),"")</f>
        <v/>
      </c>
      <c r="R39" s="202" t="str">
        <f>IFERROR(IF(LOOKUP(C39,'Call Rcrdg'!A$3:A$51)=C39,"Yes",""),"")</f>
        <v/>
      </c>
      <c r="S39" s="202" t="str">
        <f>IF(C39&lt;&gt;"",COUNTIF('Side Cars'!D$9:M$117,C39),"")</f>
        <v/>
      </c>
      <c r="T39" s="202" t="str">
        <f>IF(C39&lt;&gt;"",COUNTIF('Side Cars'!F$2:N$2,C39),"")</f>
        <v/>
      </c>
      <c r="U39" s="202" t="str">
        <f>IF(C39&lt;&gt;"",COUNTIF('Contact Ctr'!A:A,C39),"")</f>
        <v/>
      </c>
    </row>
    <row r="40" spans="6:21" ht="15" x14ac:dyDescent="0.25">
      <c r="F40" s="26"/>
      <c r="L40" s="91"/>
      <c r="M40" s="26"/>
      <c r="P40" s="202" t="str">
        <f>IF(C40&lt;&gt;"",COUNTIF('Hunt Grps'!C$12:V$31,C40),"")</f>
        <v/>
      </c>
      <c r="Q40" s="202" t="str">
        <f>IF(C40&lt;&gt;"",COUNTIF('Call Pickup Grps'!B$3:U$33,C40),"")</f>
        <v/>
      </c>
      <c r="R40" s="202" t="str">
        <f>IFERROR(IF(LOOKUP(C40,'Call Rcrdg'!A$3:A$51)=C40,"Yes",""),"")</f>
        <v/>
      </c>
      <c r="S40" s="202" t="str">
        <f>IF(C40&lt;&gt;"",COUNTIF('Side Cars'!D$9:M$117,C40),"")</f>
        <v/>
      </c>
      <c r="T40" s="202" t="str">
        <f>IF(C40&lt;&gt;"",COUNTIF('Side Cars'!F$2:N$2,C40),"")</f>
        <v/>
      </c>
      <c r="U40" s="202" t="str">
        <f>IF(C40&lt;&gt;"",COUNTIF('Contact Ctr'!A:A,C40),"")</f>
        <v/>
      </c>
    </row>
    <row r="41" spans="6:21" ht="15" x14ac:dyDescent="0.25">
      <c r="F41" s="26"/>
      <c r="L41" s="91"/>
      <c r="M41" s="26"/>
      <c r="P41" s="202" t="str">
        <f>IF(C41&lt;&gt;"",COUNTIF('Hunt Grps'!C$12:V$31,C41),"")</f>
        <v/>
      </c>
      <c r="Q41" s="202" t="str">
        <f>IF(C41&lt;&gt;"",COUNTIF('Call Pickup Grps'!B$3:U$33,C41),"")</f>
        <v/>
      </c>
      <c r="R41" s="202" t="str">
        <f>IFERROR(IF(LOOKUP(C41,'Call Rcrdg'!A$3:A$51)=C41,"Yes",""),"")</f>
        <v/>
      </c>
      <c r="S41" s="202" t="str">
        <f>IF(C41&lt;&gt;"",COUNTIF('Side Cars'!D$9:M$117,C41),"")</f>
        <v/>
      </c>
      <c r="T41" s="202" t="str">
        <f>IF(C41&lt;&gt;"",COUNTIF('Side Cars'!F$2:N$2,C41),"")</f>
        <v/>
      </c>
      <c r="U41" s="202" t="str">
        <f>IF(C41&lt;&gt;"",COUNTIF('Contact Ctr'!A:A,C41),"")</f>
        <v/>
      </c>
    </row>
    <row r="42" spans="6:21" ht="15" x14ac:dyDescent="0.25">
      <c r="F42" s="26"/>
      <c r="L42" s="91"/>
      <c r="M42" s="26"/>
      <c r="P42" s="202" t="str">
        <f>IF(C42&lt;&gt;"",COUNTIF('Hunt Grps'!C$12:V$31,C42),"")</f>
        <v/>
      </c>
      <c r="Q42" s="202" t="str">
        <f>IF(C42&lt;&gt;"",COUNTIF('Call Pickup Grps'!B$3:U$33,C42),"")</f>
        <v/>
      </c>
      <c r="R42" s="202" t="str">
        <f>IFERROR(IF(LOOKUP(C42,'Call Rcrdg'!A$3:A$51)=C42,"Yes",""),"")</f>
        <v/>
      </c>
      <c r="S42" s="202" t="str">
        <f>IF(C42&lt;&gt;"",COUNTIF('Side Cars'!D$9:M$117,C42),"")</f>
        <v/>
      </c>
      <c r="T42" s="202" t="str">
        <f>IF(C42&lt;&gt;"",COUNTIF('Side Cars'!F$2:N$2,C42),"")</f>
        <v/>
      </c>
      <c r="U42" s="202" t="str">
        <f>IF(C42&lt;&gt;"",COUNTIF('Contact Ctr'!A:A,C42),"")</f>
        <v/>
      </c>
    </row>
    <row r="43" spans="6:21" ht="15" x14ac:dyDescent="0.25">
      <c r="F43" s="26"/>
      <c r="L43" s="91"/>
      <c r="M43" s="26"/>
      <c r="P43" s="202" t="str">
        <f>IF(C43&lt;&gt;"",COUNTIF('Hunt Grps'!C$12:V$31,C43),"")</f>
        <v/>
      </c>
      <c r="Q43" s="202" t="str">
        <f>IF(C43&lt;&gt;"",COUNTIF('Call Pickup Grps'!B$3:U$33,C43),"")</f>
        <v/>
      </c>
      <c r="R43" s="202" t="str">
        <f>IFERROR(IF(LOOKUP(C43,'Call Rcrdg'!A$3:A$51)=C43,"Yes",""),"")</f>
        <v/>
      </c>
      <c r="S43" s="202" t="str">
        <f>IF(C43&lt;&gt;"",COUNTIF('Side Cars'!D$9:M$117,C43),"")</f>
        <v/>
      </c>
      <c r="T43" s="202" t="str">
        <f>IF(C43&lt;&gt;"",COUNTIF('Side Cars'!F$2:N$2,C43),"")</f>
        <v/>
      </c>
      <c r="U43" s="202" t="str">
        <f>IF(C43&lt;&gt;"",COUNTIF('Contact Ctr'!A:A,C43),"")</f>
        <v/>
      </c>
    </row>
    <row r="44" spans="6:21" ht="15" x14ac:dyDescent="0.25">
      <c r="F44" s="26"/>
      <c r="L44" s="91"/>
      <c r="M44" s="26"/>
      <c r="P44" s="202" t="str">
        <f>IF(C44&lt;&gt;"",COUNTIF('Hunt Grps'!C$12:V$31,C44),"")</f>
        <v/>
      </c>
      <c r="Q44" s="202" t="str">
        <f>IF(C44&lt;&gt;"",COUNTIF('Call Pickup Grps'!B$3:U$33,C44),"")</f>
        <v/>
      </c>
      <c r="R44" s="202" t="str">
        <f>IFERROR(IF(LOOKUP(C44,'Call Rcrdg'!A$3:A$51)=C44,"Yes",""),"")</f>
        <v/>
      </c>
      <c r="S44" s="202" t="str">
        <f>IF(C44&lt;&gt;"",COUNTIF('Side Cars'!D$9:M$117,C44),"")</f>
        <v/>
      </c>
      <c r="T44" s="202" t="str">
        <f>IF(C44&lt;&gt;"",COUNTIF('Side Cars'!F$2:N$2,C44),"")</f>
        <v/>
      </c>
      <c r="U44" s="202" t="str">
        <f>IF(C44&lt;&gt;"",COUNTIF('Contact Ctr'!A:A,C44),"")</f>
        <v/>
      </c>
    </row>
    <row r="45" spans="6:21" ht="15" x14ac:dyDescent="0.25">
      <c r="F45" s="26"/>
      <c r="L45" s="91"/>
      <c r="M45" s="26"/>
      <c r="P45" s="202" t="str">
        <f>IF(C45&lt;&gt;"",COUNTIF('Hunt Grps'!C$12:V$31,C45),"")</f>
        <v/>
      </c>
      <c r="Q45" s="202" t="str">
        <f>IF(C45&lt;&gt;"",COUNTIF('Call Pickup Grps'!B$3:U$33,C45),"")</f>
        <v/>
      </c>
      <c r="R45" s="202" t="str">
        <f>IFERROR(IF(LOOKUP(C45,'Call Rcrdg'!A$3:A$51)=C45,"Yes",""),"")</f>
        <v/>
      </c>
      <c r="S45" s="202" t="str">
        <f>IF(C45&lt;&gt;"",COUNTIF('Side Cars'!D$9:M$117,C45),"")</f>
        <v/>
      </c>
      <c r="T45" s="202" t="str">
        <f>IF(C45&lt;&gt;"",COUNTIF('Side Cars'!F$2:N$2,C45),"")</f>
        <v/>
      </c>
      <c r="U45" s="202" t="str">
        <f>IF(C45&lt;&gt;"",COUNTIF('Contact Ctr'!A:A,C45),"")</f>
        <v/>
      </c>
    </row>
    <row r="46" spans="6:21" ht="15" x14ac:dyDescent="0.25">
      <c r="F46" s="26"/>
      <c r="L46" s="91"/>
      <c r="M46" s="26"/>
      <c r="P46" s="202" t="str">
        <f>IF(C46&lt;&gt;"",COUNTIF('Hunt Grps'!C$12:V$31,C46),"")</f>
        <v/>
      </c>
      <c r="Q46" s="202" t="str">
        <f>IF(C46&lt;&gt;"",COUNTIF('Call Pickup Grps'!B$3:U$33,C46),"")</f>
        <v/>
      </c>
      <c r="R46" s="202" t="str">
        <f>IFERROR(IF(LOOKUP(C46,'Call Rcrdg'!A$3:A$51)=C46,"Yes",""),"")</f>
        <v/>
      </c>
      <c r="S46" s="202" t="str">
        <f>IF(C46&lt;&gt;"",COUNTIF('Side Cars'!D$9:M$117,C46),"")</f>
        <v/>
      </c>
      <c r="T46" s="202" t="str">
        <f>IF(C46&lt;&gt;"",COUNTIF('Side Cars'!F$2:N$2,C46),"")</f>
        <v/>
      </c>
      <c r="U46" s="202" t="str">
        <f>IF(C46&lt;&gt;"",COUNTIF('Contact Ctr'!A:A,C46),"")</f>
        <v/>
      </c>
    </row>
    <row r="47" spans="6:21" ht="15" x14ac:dyDescent="0.25">
      <c r="F47" s="26"/>
      <c r="L47" s="91"/>
      <c r="M47" s="26"/>
      <c r="P47" s="202" t="str">
        <f>IF(C47&lt;&gt;"",COUNTIF('Hunt Grps'!C$12:V$31,C47),"")</f>
        <v/>
      </c>
      <c r="Q47" s="202" t="str">
        <f>IF(C47&lt;&gt;"",COUNTIF('Call Pickup Grps'!B$3:U$33,C47),"")</f>
        <v/>
      </c>
      <c r="R47" s="202" t="str">
        <f>IFERROR(IF(LOOKUP(C47,'Call Rcrdg'!A$3:A$51)=C47,"Yes",""),"")</f>
        <v/>
      </c>
      <c r="S47" s="202" t="str">
        <f>IF(C47&lt;&gt;"",COUNTIF('Side Cars'!D$9:M$117,C47),"")</f>
        <v/>
      </c>
      <c r="T47" s="202" t="str">
        <f>IF(C47&lt;&gt;"",COUNTIF('Side Cars'!F$2:N$2,C47),"")</f>
        <v/>
      </c>
      <c r="U47" s="202" t="str">
        <f>IF(C47&lt;&gt;"",COUNTIF('Contact Ctr'!A:A,C47),"")</f>
        <v/>
      </c>
    </row>
    <row r="48" spans="6:21" ht="15" x14ac:dyDescent="0.25">
      <c r="F48" s="26"/>
      <c r="L48" s="91"/>
      <c r="M48" s="26"/>
      <c r="P48" s="202" t="str">
        <f>IF(C48&lt;&gt;"",COUNTIF('Hunt Grps'!C$12:V$31,C48),"")</f>
        <v/>
      </c>
      <c r="Q48" s="202" t="str">
        <f>IF(C48&lt;&gt;"",COUNTIF('Call Pickup Grps'!B$3:U$33,C48),"")</f>
        <v/>
      </c>
      <c r="R48" s="202" t="str">
        <f>IFERROR(IF(LOOKUP(C48,'Call Rcrdg'!A$3:A$51)=C48,"Yes",""),"")</f>
        <v/>
      </c>
      <c r="S48" s="202" t="str">
        <f>IF(C48&lt;&gt;"",COUNTIF('Side Cars'!D$9:M$117,C48),"")</f>
        <v/>
      </c>
      <c r="T48" s="202" t="str">
        <f>IF(C48&lt;&gt;"",COUNTIF('Side Cars'!F$2:N$2,C48),"")</f>
        <v/>
      </c>
      <c r="U48" s="202" t="str">
        <f>IF(C48&lt;&gt;"",COUNTIF('Contact Ctr'!A:A,C48),"")</f>
        <v/>
      </c>
    </row>
    <row r="49" spans="6:21" ht="15" x14ac:dyDescent="0.25">
      <c r="F49" s="26"/>
      <c r="L49" s="91"/>
      <c r="M49" s="26"/>
      <c r="P49" s="202" t="str">
        <f>IF(C49&lt;&gt;"",COUNTIF('Hunt Grps'!C$12:V$31,C49),"")</f>
        <v/>
      </c>
      <c r="Q49" s="202" t="str">
        <f>IF(C49&lt;&gt;"",COUNTIF('Call Pickup Grps'!B$3:U$33,C49),"")</f>
        <v/>
      </c>
      <c r="R49" s="202" t="str">
        <f>IFERROR(IF(LOOKUP(C49,'Call Rcrdg'!A$3:A$51)=C49,"Yes",""),"")</f>
        <v/>
      </c>
      <c r="S49" s="202" t="str">
        <f>IF(C49&lt;&gt;"",COUNTIF('Side Cars'!D$9:M$117,C49),"")</f>
        <v/>
      </c>
      <c r="T49" s="202" t="str">
        <f>IF(C49&lt;&gt;"",COUNTIF('Side Cars'!F$2:N$2,C49),"")</f>
        <v/>
      </c>
      <c r="U49" s="202" t="str">
        <f>IF(C49&lt;&gt;"",COUNTIF('Contact Ctr'!A:A,C49),"")</f>
        <v/>
      </c>
    </row>
    <row r="50" spans="6:21" ht="15" x14ac:dyDescent="0.25">
      <c r="F50" s="26"/>
      <c r="L50" s="91"/>
      <c r="M50" s="26"/>
      <c r="P50" s="202" t="str">
        <f>IF(C50&lt;&gt;"",COUNTIF('Hunt Grps'!C$12:V$31,C50),"")</f>
        <v/>
      </c>
      <c r="Q50" s="202" t="str">
        <f>IF(C50&lt;&gt;"",COUNTIF('Call Pickup Grps'!B$3:U$33,C50),"")</f>
        <v/>
      </c>
      <c r="R50" s="202" t="str">
        <f>IFERROR(IF(LOOKUP(C50,'Call Rcrdg'!A$3:A$51)=C50,"Yes",""),"")</f>
        <v/>
      </c>
      <c r="S50" s="202" t="str">
        <f>IF(C50&lt;&gt;"",COUNTIF('Side Cars'!D$9:M$117,C50),"")</f>
        <v/>
      </c>
      <c r="T50" s="202" t="str">
        <f>IF(C50&lt;&gt;"",COUNTIF('Side Cars'!F$2:N$2,C50),"")</f>
        <v/>
      </c>
      <c r="U50" s="202" t="str">
        <f>IF(C50&lt;&gt;"",COUNTIF('Contact Ctr'!A:A,C50),"")</f>
        <v/>
      </c>
    </row>
    <row r="51" spans="6:21" ht="15" x14ac:dyDescent="0.25">
      <c r="F51" s="26"/>
      <c r="L51" s="91"/>
      <c r="M51" s="26"/>
      <c r="P51" s="202" t="str">
        <f>IF(C51&lt;&gt;"",COUNTIF('Hunt Grps'!C$12:V$31,C51),"")</f>
        <v/>
      </c>
      <c r="Q51" s="202" t="str">
        <f>IF(C51&lt;&gt;"",COUNTIF('Call Pickup Grps'!B$3:U$33,C51),"")</f>
        <v/>
      </c>
      <c r="R51" s="202" t="str">
        <f>IFERROR(IF(LOOKUP(C51,'Call Rcrdg'!A$3:A$51)=C51,"Yes",""),"")</f>
        <v/>
      </c>
      <c r="S51" s="202" t="str">
        <f>IF(C51&lt;&gt;"",COUNTIF('Side Cars'!D$9:M$117,C51),"")</f>
        <v/>
      </c>
      <c r="T51" s="202" t="str">
        <f>IF(C51&lt;&gt;"",COUNTIF('Side Cars'!F$2:N$2,C51),"")</f>
        <v/>
      </c>
      <c r="U51" s="202" t="str">
        <f>IF(C51&lt;&gt;"",COUNTIF('Contact Ctr'!A:A,C51),"")</f>
        <v/>
      </c>
    </row>
    <row r="52" spans="6:21" ht="15" x14ac:dyDescent="0.25">
      <c r="F52" s="26"/>
      <c r="L52" s="91"/>
      <c r="M52" s="26"/>
      <c r="P52" s="202" t="str">
        <f>IF(C52&lt;&gt;"",COUNTIF('Hunt Grps'!C$12:V$31,C52),"")</f>
        <v/>
      </c>
      <c r="Q52" s="202" t="str">
        <f>IF(C52&lt;&gt;"",COUNTIF('Call Pickup Grps'!B$3:U$33,C52),"")</f>
        <v/>
      </c>
      <c r="R52" s="202" t="str">
        <f>IFERROR(IF(LOOKUP(C52,'Call Rcrdg'!A$3:A$51)=C52,"Yes",""),"")</f>
        <v/>
      </c>
      <c r="S52" s="202" t="str">
        <f>IF(C52&lt;&gt;"",COUNTIF('Side Cars'!D$9:M$117,C52),"")</f>
        <v/>
      </c>
      <c r="T52" s="202" t="str">
        <f>IF(C52&lt;&gt;"",COUNTIF('Side Cars'!F$2:N$2,C52),"")</f>
        <v/>
      </c>
      <c r="U52" s="202" t="str">
        <f>IF(C52&lt;&gt;"",COUNTIF('Contact Ctr'!A:A,C52),"")</f>
        <v/>
      </c>
    </row>
    <row r="53" spans="6:21" ht="15" x14ac:dyDescent="0.25">
      <c r="F53" s="26"/>
      <c r="L53" s="91"/>
      <c r="M53" s="26"/>
      <c r="P53" s="202" t="str">
        <f>IF(C53&lt;&gt;"",COUNTIF('Hunt Grps'!C$12:V$31,C53),"")</f>
        <v/>
      </c>
      <c r="Q53" s="202" t="str">
        <f>IF(C53&lt;&gt;"",COUNTIF('Call Pickup Grps'!B$3:U$33,C53),"")</f>
        <v/>
      </c>
      <c r="R53" s="202" t="str">
        <f>IFERROR(IF(LOOKUP(C53,'Call Rcrdg'!A$3:A$51)=C53,"Yes",""),"")</f>
        <v/>
      </c>
      <c r="S53" s="202" t="str">
        <f>IF(C53&lt;&gt;"",COUNTIF('Side Cars'!D$9:M$117,C53),"")</f>
        <v/>
      </c>
      <c r="T53" s="202" t="str">
        <f>IF(C53&lt;&gt;"",COUNTIF('Side Cars'!F$2:N$2,C53),"")</f>
        <v/>
      </c>
      <c r="U53" s="202" t="str">
        <f>IF(C53&lt;&gt;"",COUNTIF('Contact Ctr'!A:A,C53),"")</f>
        <v/>
      </c>
    </row>
    <row r="54" spans="6:21" ht="15" x14ac:dyDescent="0.25">
      <c r="F54" s="26"/>
      <c r="L54" s="91"/>
      <c r="M54" s="26"/>
      <c r="P54" s="202" t="str">
        <f>IF(C54&lt;&gt;"",COUNTIF('Hunt Grps'!C$12:V$31,C54),"")</f>
        <v/>
      </c>
      <c r="Q54" s="202" t="str">
        <f>IF(C54&lt;&gt;"",COUNTIF('Call Pickup Grps'!B$3:U$33,C54),"")</f>
        <v/>
      </c>
      <c r="R54" s="202" t="str">
        <f>IFERROR(IF(LOOKUP(C54,'Call Rcrdg'!A$3:A$51)=C54,"Yes",""),"")</f>
        <v/>
      </c>
      <c r="S54" s="202" t="str">
        <f>IF(C54&lt;&gt;"",COUNTIF('Side Cars'!D$9:M$117,C54),"")</f>
        <v/>
      </c>
      <c r="T54" s="202" t="str">
        <f>IF(C54&lt;&gt;"",COUNTIF('Side Cars'!F$2:N$2,C54),"")</f>
        <v/>
      </c>
      <c r="U54" s="202" t="str">
        <f>IF(C54&lt;&gt;"",COUNTIF('Contact Ctr'!A:A,C54),"")</f>
        <v/>
      </c>
    </row>
    <row r="55" spans="6:21" ht="15" x14ac:dyDescent="0.25">
      <c r="F55" s="26"/>
      <c r="L55" s="91"/>
      <c r="M55" s="26"/>
      <c r="P55" s="202" t="str">
        <f>IF(C55&lt;&gt;"",COUNTIF('Hunt Grps'!C$12:V$31,C55),"")</f>
        <v/>
      </c>
      <c r="Q55" s="202" t="str">
        <f>IF(C55&lt;&gt;"",COUNTIF('Call Pickup Grps'!B$3:U$33,C55),"")</f>
        <v/>
      </c>
      <c r="R55" s="202" t="str">
        <f>IFERROR(IF(LOOKUP(C55,'Call Rcrdg'!A$3:A$51)=C55,"Yes",""),"")</f>
        <v/>
      </c>
      <c r="S55" s="202" t="str">
        <f>IF(C55&lt;&gt;"",COUNTIF('Side Cars'!D$9:M$117,C55),"")</f>
        <v/>
      </c>
      <c r="T55" s="202" t="str">
        <f>IF(C55&lt;&gt;"",COUNTIF('Side Cars'!F$2:N$2,C55),"")</f>
        <v/>
      </c>
      <c r="U55" s="202" t="str">
        <f>IF(C55&lt;&gt;"",COUNTIF('Contact Ctr'!A:A,C55),"")</f>
        <v/>
      </c>
    </row>
    <row r="56" spans="6:21" ht="15" x14ac:dyDescent="0.25">
      <c r="F56" s="26"/>
      <c r="L56" s="91"/>
      <c r="M56" s="26"/>
      <c r="P56" s="202" t="str">
        <f>IF(C56&lt;&gt;"",COUNTIF('Hunt Grps'!C$12:V$31,C56),"")</f>
        <v/>
      </c>
      <c r="Q56" s="202" t="str">
        <f>IF(C56&lt;&gt;"",COUNTIF('Call Pickup Grps'!B$3:U$33,C56),"")</f>
        <v/>
      </c>
      <c r="R56" s="202" t="str">
        <f>IFERROR(IF(LOOKUP(C56,'Call Rcrdg'!A$3:A$51)=C56,"Yes",""),"")</f>
        <v/>
      </c>
      <c r="S56" s="202" t="str">
        <f>IF(C56&lt;&gt;"",COUNTIF('Side Cars'!D$9:M$117,C56),"")</f>
        <v/>
      </c>
      <c r="T56" s="202" t="str">
        <f>IF(C56&lt;&gt;"",COUNTIF('Side Cars'!F$2:N$2,C56),"")</f>
        <v/>
      </c>
      <c r="U56" s="202" t="str">
        <f>IF(C56&lt;&gt;"",COUNTIF('Contact Ctr'!A:A,C56),"")</f>
        <v/>
      </c>
    </row>
    <row r="57" spans="6:21" ht="15" x14ac:dyDescent="0.25">
      <c r="F57" s="26"/>
      <c r="L57" s="91"/>
      <c r="M57" s="26"/>
      <c r="P57" s="202" t="str">
        <f>IF(C57&lt;&gt;"",COUNTIF('Hunt Grps'!C$12:V$31,C57),"")</f>
        <v/>
      </c>
      <c r="Q57" s="202" t="str">
        <f>IF(C57&lt;&gt;"",COUNTIF('Call Pickup Grps'!B$3:U$33,C57),"")</f>
        <v/>
      </c>
      <c r="R57" s="202" t="str">
        <f>IFERROR(IF(LOOKUP(C57,'Call Rcrdg'!A$3:A$51)=C57,"Yes",""),"")</f>
        <v/>
      </c>
      <c r="S57" s="202" t="str">
        <f>IF(C57&lt;&gt;"",COUNTIF('Side Cars'!D$9:M$117,C57),"")</f>
        <v/>
      </c>
      <c r="T57" s="202" t="str">
        <f>IF(C57&lt;&gt;"",COUNTIF('Side Cars'!F$2:N$2,C57),"")</f>
        <v/>
      </c>
      <c r="U57" s="202" t="str">
        <f>IF(C57&lt;&gt;"",COUNTIF('Contact Ctr'!A:A,C57),"")</f>
        <v/>
      </c>
    </row>
    <row r="58" spans="6:21" ht="15" x14ac:dyDescent="0.25">
      <c r="F58" s="26"/>
      <c r="L58" s="91"/>
      <c r="M58" s="26"/>
      <c r="P58" s="202" t="str">
        <f>IF(C58&lt;&gt;"",COUNTIF('Hunt Grps'!C$12:V$31,C58),"")</f>
        <v/>
      </c>
      <c r="Q58" s="202" t="str">
        <f>IF(C58&lt;&gt;"",COUNTIF('Call Pickup Grps'!B$3:U$33,C58),"")</f>
        <v/>
      </c>
      <c r="R58" s="202" t="str">
        <f>IFERROR(IF(LOOKUP(C58,'Call Rcrdg'!A$3:A$51)=C58,"Yes",""),"")</f>
        <v/>
      </c>
      <c r="S58" s="202" t="str">
        <f>IF(C58&lt;&gt;"",COUNTIF('Side Cars'!D$9:M$117,C58),"")</f>
        <v/>
      </c>
      <c r="T58" s="202" t="str">
        <f>IF(C58&lt;&gt;"",COUNTIF('Side Cars'!F$2:N$2,C58),"")</f>
        <v/>
      </c>
      <c r="U58" s="202" t="str">
        <f>IF(C58&lt;&gt;"",COUNTIF('Contact Ctr'!A:A,C58),"")</f>
        <v/>
      </c>
    </row>
    <row r="59" spans="6:21" ht="15" x14ac:dyDescent="0.25">
      <c r="F59" s="26"/>
      <c r="L59" s="91"/>
      <c r="M59" s="26"/>
      <c r="P59" s="202" t="str">
        <f>IF(C59&lt;&gt;"",COUNTIF('Hunt Grps'!C$12:V$31,C59),"")</f>
        <v/>
      </c>
      <c r="Q59" s="202" t="str">
        <f>IF(C59&lt;&gt;"",COUNTIF('Call Pickup Grps'!B$3:U$33,C59),"")</f>
        <v/>
      </c>
      <c r="R59" s="202" t="str">
        <f>IFERROR(IF(LOOKUP(C59,'Call Rcrdg'!A$3:A$51)=C59,"Yes",""),"")</f>
        <v/>
      </c>
      <c r="S59" s="202" t="str">
        <f>IF(C59&lt;&gt;"",COUNTIF('Side Cars'!D$9:M$117,C59),"")</f>
        <v/>
      </c>
      <c r="T59" s="202" t="str">
        <f>IF(C59&lt;&gt;"",COUNTIF('Side Cars'!F$2:N$2,C59),"")</f>
        <v/>
      </c>
      <c r="U59" s="202" t="str">
        <f>IF(C59&lt;&gt;"",COUNTIF('Contact Ctr'!A:A,C59),"")</f>
        <v/>
      </c>
    </row>
    <row r="60" spans="6:21" ht="15" x14ac:dyDescent="0.25">
      <c r="F60" s="26"/>
      <c r="L60" s="91"/>
      <c r="M60" s="26"/>
      <c r="P60" s="202" t="str">
        <f>IF(C60&lt;&gt;"",COUNTIF('Hunt Grps'!C$12:V$31,C60),"")</f>
        <v/>
      </c>
      <c r="Q60" s="202" t="str">
        <f>IF(C60&lt;&gt;"",COUNTIF('Call Pickup Grps'!B$3:U$33,C60),"")</f>
        <v/>
      </c>
      <c r="R60" s="202" t="str">
        <f>IFERROR(IF(LOOKUP(C60,'Call Rcrdg'!A$3:A$51)=C60,"Yes",""),"")</f>
        <v/>
      </c>
      <c r="S60" s="202" t="str">
        <f>IF(C60&lt;&gt;"",COUNTIF('Side Cars'!D$9:M$117,C60),"")</f>
        <v/>
      </c>
      <c r="T60" s="202" t="str">
        <f>IF(C60&lt;&gt;"",COUNTIF('Side Cars'!F$2:N$2,C60),"")</f>
        <v/>
      </c>
      <c r="U60" s="202" t="str">
        <f>IF(C60&lt;&gt;"",COUNTIF('Contact Ctr'!A:A,C60),"")</f>
        <v/>
      </c>
    </row>
    <row r="61" spans="6:21" ht="15" x14ac:dyDescent="0.25">
      <c r="F61" s="26"/>
      <c r="L61" s="91"/>
      <c r="M61" s="26"/>
      <c r="P61" s="202" t="str">
        <f>IF(C61&lt;&gt;"",COUNTIF('Hunt Grps'!C$12:V$31,C61),"")</f>
        <v/>
      </c>
      <c r="Q61" s="202" t="str">
        <f>IF(C61&lt;&gt;"",COUNTIF('Call Pickup Grps'!B$3:U$33,C61),"")</f>
        <v/>
      </c>
      <c r="R61" s="202" t="str">
        <f>IFERROR(IF(LOOKUP(C61,'Call Rcrdg'!A$3:A$51)=C61,"Yes",""),"")</f>
        <v/>
      </c>
      <c r="S61" s="202" t="str">
        <f>IF(C61&lt;&gt;"",COUNTIF('Side Cars'!D$9:M$117,C61),"")</f>
        <v/>
      </c>
      <c r="T61" s="202" t="str">
        <f>IF(C61&lt;&gt;"",COUNTIF('Side Cars'!F$2:N$2,C61),"")</f>
        <v/>
      </c>
      <c r="U61" s="202" t="str">
        <f>IF(C61&lt;&gt;"",COUNTIF('Contact Ctr'!A:A,C61),"")</f>
        <v/>
      </c>
    </row>
    <row r="62" spans="6:21" ht="15" x14ac:dyDescent="0.25">
      <c r="F62" s="26"/>
      <c r="L62" s="91"/>
      <c r="M62" s="26"/>
      <c r="P62" s="202" t="str">
        <f>IF(C62&lt;&gt;"",COUNTIF('Hunt Grps'!C$12:V$31,C62),"")</f>
        <v/>
      </c>
      <c r="Q62" s="202" t="str">
        <f>IF(C62&lt;&gt;"",COUNTIF('Call Pickup Grps'!B$3:U$33,C62),"")</f>
        <v/>
      </c>
      <c r="R62" s="202" t="str">
        <f>IFERROR(IF(LOOKUP(C62,'Call Rcrdg'!A$3:A$51)=C62,"Yes",""),"")</f>
        <v/>
      </c>
      <c r="S62" s="202" t="str">
        <f>IF(C62&lt;&gt;"",COUNTIF('Side Cars'!D$9:M$117,C62),"")</f>
        <v/>
      </c>
      <c r="T62" s="202" t="str">
        <f>IF(C62&lt;&gt;"",COUNTIF('Side Cars'!F$2:N$2,C62),"")</f>
        <v/>
      </c>
      <c r="U62" s="202" t="str">
        <f>IF(C62&lt;&gt;"",COUNTIF('Contact Ctr'!A:A,C62),"")</f>
        <v/>
      </c>
    </row>
    <row r="63" spans="6:21" ht="15" x14ac:dyDescent="0.25">
      <c r="F63" s="26"/>
      <c r="L63" s="91"/>
      <c r="M63" s="26"/>
      <c r="P63" s="202" t="str">
        <f>IF(C63&lt;&gt;"",COUNTIF('Hunt Grps'!C$12:V$31,C63),"")</f>
        <v/>
      </c>
      <c r="Q63" s="202" t="str">
        <f>IF(C63&lt;&gt;"",COUNTIF('Call Pickup Grps'!B$3:U$33,C63),"")</f>
        <v/>
      </c>
      <c r="R63" s="202" t="str">
        <f>IFERROR(IF(LOOKUP(C63,'Call Rcrdg'!A$3:A$51)=C63,"Yes",""),"")</f>
        <v/>
      </c>
      <c r="S63" s="202" t="str">
        <f>IF(C63&lt;&gt;"",COUNTIF('Side Cars'!D$9:M$117,C63),"")</f>
        <v/>
      </c>
      <c r="T63" s="202" t="str">
        <f>IF(C63&lt;&gt;"",COUNTIF('Side Cars'!F$2:N$2,C63),"")</f>
        <v/>
      </c>
      <c r="U63" s="202" t="str">
        <f>IF(C63&lt;&gt;"",COUNTIF('Contact Ctr'!A:A,C63),"")</f>
        <v/>
      </c>
    </row>
    <row r="64" spans="6:21" ht="15" x14ac:dyDescent="0.25">
      <c r="F64" s="26"/>
      <c r="L64" s="91"/>
      <c r="M64" s="26"/>
      <c r="P64" s="202" t="str">
        <f>IF(C64&lt;&gt;"",COUNTIF('Hunt Grps'!C$12:V$31,C64),"")</f>
        <v/>
      </c>
      <c r="Q64" s="202" t="str">
        <f>IF(C64&lt;&gt;"",COUNTIF('Call Pickup Grps'!B$3:U$33,C64),"")</f>
        <v/>
      </c>
      <c r="R64" s="202" t="str">
        <f>IFERROR(IF(LOOKUP(C64,'Call Rcrdg'!A$3:A$51)=C64,"Yes",""),"")</f>
        <v/>
      </c>
      <c r="S64" s="202" t="str">
        <f>IF(C64&lt;&gt;"",COUNTIF('Side Cars'!D$9:M$117,C64),"")</f>
        <v/>
      </c>
      <c r="T64" s="202" t="str">
        <f>IF(C64&lt;&gt;"",COUNTIF('Side Cars'!F$2:N$2,C64),"")</f>
        <v/>
      </c>
      <c r="U64" s="202" t="str">
        <f>IF(C64&lt;&gt;"",COUNTIF('Contact Ctr'!A:A,C64),"")</f>
        <v/>
      </c>
    </row>
    <row r="65" spans="6:21" ht="15" x14ac:dyDescent="0.25">
      <c r="F65" s="26"/>
      <c r="L65" s="91"/>
      <c r="M65" s="26"/>
      <c r="P65" s="202" t="str">
        <f>IF(C65&lt;&gt;"",COUNTIF('Hunt Grps'!C$12:V$31,C65),"")</f>
        <v/>
      </c>
      <c r="Q65" s="202" t="str">
        <f>IF(C65&lt;&gt;"",COUNTIF('Call Pickup Grps'!B$3:U$33,C65),"")</f>
        <v/>
      </c>
      <c r="R65" s="202" t="str">
        <f>IFERROR(IF(LOOKUP(C65,'Call Rcrdg'!A$3:A$51)=C65,"Yes",""),"")</f>
        <v/>
      </c>
      <c r="S65" s="202" t="str">
        <f>IF(C65&lt;&gt;"",COUNTIF('Side Cars'!D$9:M$117,C65),"")</f>
        <v/>
      </c>
      <c r="T65" s="202" t="str">
        <f>IF(C65&lt;&gt;"",COUNTIF('Side Cars'!F$2:N$2,C65),"")</f>
        <v/>
      </c>
      <c r="U65" s="202" t="str">
        <f>IF(C65&lt;&gt;"",COUNTIF('Contact Ctr'!A:A,C65),"")</f>
        <v/>
      </c>
    </row>
    <row r="66" spans="6:21" ht="15" x14ac:dyDescent="0.25">
      <c r="F66" s="26"/>
      <c r="L66" s="91"/>
      <c r="M66" s="26"/>
      <c r="P66" s="202" t="str">
        <f>IF(C66&lt;&gt;"",COUNTIF('Hunt Grps'!C$12:V$31,C66),"")</f>
        <v/>
      </c>
      <c r="Q66" s="202" t="str">
        <f>IF(C66&lt;&gt;"",COUNTIF('Call Pickup Grps'!B$3:U$33,C66),"")</f>
        <v/>
      </c>
      <c r="R66" s="202" t="str">
        <f>IFERROR(IF(LOOKUP(C66,'Call Rcrdg'!A$3:A$51)=C66,"Yes",""),"")</f>
        <v/>
      </c>
      <c r="S66" s="202" t="str">
        <f>IF(C66&lt;&gt;"",COUNTIF('Side Cars'!D$9:M$117,C66),"")</f>
        <v/>
      </c>
      <c r="T66" s="202" t="str">
        <f>IF(C66&lt;&gt;"",COUNTIF('Side Cars'!F$2:N$2,C66),"")</f>
        <v/>
      </c>
      <c r="U66" s="202" t="str">
        <f>IF(C66&lt;&gt;"",COUNTIF('Contact Ctr'!A:A,C66),"")</f>
        <v/>
      </c>
    </row>
    <row r="67" spans="6:21" ht="15" x14ac:dyDescent="0.25">
      <c r="F67" s="26"/>
      <c r="L67" s="91"/>
      <c r="M67" s="26"/>
      <c r="P67" s="202" t="str">
        <f>IF(C67&lt;&gt;"",COUNTIF('Hunt Grps'!C$12:V$31,C67),"")</f>
        <v/>
      </c>
      <c r="Q67" s="202" t="str">
        <f>IF(C67&lt;&gt;"",COUNTIF('Call Pickup Grps'!B$3:U$33,C67),"")</f>
        <v/>
      </c>
      <c r="R67" s="202" t="str">
        <f>IFERROR(IF(LOOKUP(C67,'Call Rcrdg'!A$3:A$51)=C67,"Yes",""),"")</f>
        <v/>
      </c>
      <c r="S67" s="202" t="str">
        <f>IF(C67&lt;&gt;"",COUNTIF('Side Cars'!D$9:M$117,C67),"")</f>
        <v/>
      </c>
      <c r="T67" s="202" t="str">
        <f>IF(C67&lt;&gt;"",COUNTIF('Side Cars'!F$2:N$2,C67),"")</f>
        <v/>
      </c>
      <c r="U67" s="202" t="str">
        <f>IF(C67&lt;&gt;"",COUNTIF('Contact Ctr'!A:A,C67),"")</f>
        <v/>
      </c>
    </row>
    <row r="68" spans="6:21" ht="15" x14ac:dyDescent="0.25">
      <c r="F68" s="26"/>
      <c r="L68" s="91"/>
      <c r="M68" s="26"/>
      <c r="P68" s="202" t="str">
        <f>IF(C68&lt;&gt;"",COUNTIF('Hunt Grps'!C$12:V$31,C68),"")</f>
        <v/>
      </c>
      <c r="Q68" s="202" t="str">
        <f>IF(C68&lt;&gt;"",COUNTIF('Call Pickup Grps'!B$3:U$33,C68),"")</f>
        <v/>
      </c>
      <c r="R68" s="202" t="str">
        <f>IFERROR(IF(LOOKUP(C68,'Call Rcrdg'!A$3:A$51)=C68,"Yes",""),"")</f>
        <v/>
      </c>
      <c r="S68" s="202" t="str">
        <f>IF(C68&lt;&gt;"",COUNTIF('Side Cars'!D$9:M$117,C68),"")</f>
        <v/>
      </c>
      <c r="T68" s="202" t="str">
        <f>IF(C68&lt;&gt;"",COUNTIF('Side Cars'!F$2:N$2,C68),"")</f>
        <v/>
      </c>
      <c r="U68" s="202" t="str">
        <f>IF(C68&lt;&gt;"",COUNTIF('Contact Ctr'!A:A,C68),"")</f>
        <v/>
      </c>
    </row>
    <row r="69" spans="6:21" ht="15" x14ac:dyDescent="0.25">
      <c r="F69" s="26"/>
      <c r="L69" s="91"/>
      <c r="M69" s="26"/>
      <c r="P69" s="202" t="str">
        <f>IF(C69&lt;&gt;"",COUNTIF('Hunt Grps'!C$12:V$31,C69),"")</f>
        <v/>
      </c>
      <c r="Q69" s="202" t="str">
        <f>IF(C69&lt;&gt;"",COUNTIF('Call Pickup Grps'!B$3:U$33,C69),"")</f>
        <v/>
      </c>
      <c r="R69" s="202" t="str">
        <f>IFERROR(IF(LOOKUP(C69,'Call Rcrdg'!A$3:A$51)=C69,"Yes",""),"")</f>
        <v/>
      </c>
      <c r="S69" s="202" t="str">
        <f>IF(C69&lt;&gt;"",COUNTIF('Side Cars'!D$9:M$117,C69),"")</f>
        <v/>
      </c>
      <c r="T69" s="202" t="str">
        <f>IF(C69&lt;&gt;"",COUNTIF('Side Cars'!F$2:N$2,C69),"")</f>
        <v/>
      </c>
      <c r="U69" s="202" t="str">
        <f>IF(C69&lt;&gt;"",COUNTIF('Contact Ctr'!A:A,C69),"")</f>
        <v/>
      </c>
    </row>
    <row r="70" spans="6:21" ht="15" x14ac:dyDescent="0.25">
      <c r="F70" s="26"/>
      <c r="L70" s="91"/>
      <c r="M70" s="26"/>
      <c r="P70" s="202" t="str">
        <f>IF(C70&lt;&gt;"",COUNTIF('Hunt Grps'!C$12:V$31,C70),"")</f>
        <v/>
      </c>
      <c r="Q70" s="202" t="str">
        <f>IF(C70&lt;&gt;"",COUNTIF('Call Pickup Grps'!B$3:U$33,C70),"")</f>
        <v/>
      </c>
      <c r="R70" s="202" t="str">
        <f>IFERROR(IF(LOOKUP(C70,'Call Rcrdg'!A$3:A$51)=C70,"Yes",""),"")</f>
        <v/>
      </c>
      <c r="S70" s="202" t="str">
        <f>IF(C70&lt;&gt;"",COUNTIF('Side Cars'!D$9:M$117,C70),"")</f>
        <v/>
      </c>
      <c r="T70" s="202" t="str">
        <f>IF(C70&lt;&gt;"",COUNTIF('Side Cars'!F$2:N$2,C70),"")</f>
        <v/>
      </c>
      <c r="U70" s="202" t="str">
        <f>IF(C70&lt;&gt;"",COUNTIF('Contact Ctr'!A:A,C70),"")</f>
        <v/>
      </c>
    </row>
    <row r="71" spans="6:21" ht="15" x14ac:dyDescent="0.25">
      <c r="F71" s="26"/>
      <c r="L71" s="91"/>
      <c r="M71" s="26"/>
      <c r="P71" s="202" t="str">
        <f>IF(C71&lt;&gt;"",COUNTIF('Hunt Grps'!C$12:V$31,C71),"")</f>
        <v/>
      </c>
      <c r="Q71" s="202" t="str">
        <f>IF(C71&lt;&gt;"",COUNTIF('Call Pickup Grps'!B$3:U$33,C71),"")</f>
        <v/>
      </c>
      <c r="R71" s="202" t="str">
        <f>IFERROR(IF(LOOKUP(C71,'Call Rcrdg'!A$3:A$51)=C71,"Yes",""),"")</f>
        <v/>
      </c>
      <c r="S71" s="202" t="str">
        <f>IF(C71&lt;&gt;"",COUNTIF('Side Cars'!D$9:M$117,C71),"")</f>
        <v/>
      </c>
      <c r="T71" s="202" t="str">
        <f>IF(C71&lt;&gt;"",COUNTIF('Side Cars'!F$2:N$2,C71),"")</f>
        <v/>
      </c>
      <c r="U71" s="202" t="str">
        <f>IF(C71&lt;&gt;"",COUNTIF('Contact Ctr'!A:A,C71),"")</f>
        <v/>
      </c>
    </row>
    <row r="72" spans="6:21" ht="15" x14ac:dyDescent="0.25">
      <c r="F72" s="26"/>
      <c r="L72" s="91"/>
      <c r="M72" s="26"/>
      <c r="P72" s="202" t="str">
        <f>IF(C72&lt;&gt;"",COUNTIF('Hunt Grps'!C$12:V$31,C72),"")</f>
        <v/>
      </c>
      <c r="Q72" s="202" t="str">
        <f>IF(C72&lt;&gt;"",COUNTIF('Call Pickup Grps'!B$3:U$33,C72),"")</f>
        <v/>
      </c>
      <c r="R72" s="202" t="str">
        <f>IFERROR(IF(LOOKUP(C72,'Call Rcrdg'!A$3:A$51)=C72,"Yes",""),"")</f>
        <v/>
      </c>
      <c r="S72" s="202" t="str">
        <f>IF(C72&lt;&gt;"",COUNTIF('Side Cars'!D$9:M$117,C72),"")</f>
        <v/>
      </c>
      <c r="T72" s="202" t="str">
        <f>IF(C72&lt;&gt;"",COUNTIF('Side Cars'!F$2:N$2,C72),"")</f>
        <v/>
      </c>
      <c r="U72" s="202" t="str">
        <f>IF(C72&lt;&gt;"",COUNTIF('Contact Ctr'!A:A,C72),"")</f>
        <v/>
      </c>
    </row>
    <row r="73" spans="6:21" ht="15" x14ac:dyDescent="0.25">
      <c r="F73" s="26"/>
      <c r="L73" s="91"/>
      <c r="M73" s="26"/>
      <c r="P73" s="202" t="str">
        <f>IF(C73&lt;&gt;"",COUNTIF('Hunt Grps'!C$12:V$31,C73),"")</f>
        <v/>
      </c>
      <c r="Q73" s="202" t="str">
        <f>IF(C73&lt;&gt;"",COUNTIF('Call Pickup Grps'!B$3:U$33,C73),"")</f>
        <v/>
      </c>
      <c r="R73" s="202" t="str">
        <f>IFERROR(IF(LOOKUP(C73,'Call Rcrdg'!A$3:A$51)=C73,"Yes",""),"")</f>
        <v/>
      </c>
      <c r="S73" s="202" t="str">
        <f>IF(C73&lt;&gt;"",COUNTIF('Side Cars'!D$9:M$117,C73),"")</f>
        <v/>
      </c>
      <c r="T73" s="202" t="str">
        <f>IF(C73&lt;&gt;"",COUNTIF('Side Cars'!F$2:N$2,C73),"")</f>
        <v/>
      </c>
      <c r="U73" s="202" t="str">
        <f>IF(C73&lt;&gt;"",COUNTIF('Contact Ctr'!A:A,C73),"")</f>
        <v/>
      </c>
    </row>
    <row r="74" spans="6:21" ht="15" x14ac:dyDescent="0.25">
      <c r="F74" s="26"/>
      <c r="L74" s="91"/>
      <c r="M74" s="26"/>
      <c r="P74" s="202" t="str">
        <f>IF(C74&lt;&gt;"",COUNTIF('Hunt Grps'!C$12:V$31,C74),"")</f>
        <v/>
      </c>
      <c r="Q74" s="202" t="str">
        <f>IF(C74&lt;&gt;"",COUNTIF('Call Pickup Grps'!B$3:U$33,C74),"")</f>
        <v/>
      </c>
      <c r="R74" s="202" t="str">
        <f>IFERROR(IF(LOOKUP(C74,'Call Rcrdg'!A$3:A$51)=C74,"Yes",""),"")</f>
        <v/>
      </c>
      <c r="S74" s="202" t="str">
        <f>IF(C74&lt;&gt;"",COUNTIF('Side Cars'!D$9:M$117,C74),"")</f>
        <v/>
      </c>
      <c r="T74" s="202" t="str">
        <f>IF(C74&lt;&gt;"",COUNTIF('Side Cars'!F$2:N$2,C74),"")</f>
        <v/>
      </c>
      <c r="U74" s="202" t="str">
        <f>IF(C74&lt;&gt;"",COUNTIF('Contact Ctr'!A:A,C74),"")</f>
        <v/>
      </c>
    </row>
    <row r="75" spans="6:21" ht="15" x14ac:dyDescent="0.25">
      <c r="F75" s="26"/>
      <c r="L75" s="91"/>
      <c r="M75" s="26"/>
      <c r="P75" s="202" t="str">
        <f>IF(C75&lt;&gt;"",COUNTIF('Hunt Grps'!C$12:V$31,C75),"")</f>
        <v/>
      </c>
      <c r="Q75" s="202" t="str">
        <f>IF(C75&lt;&gt;"",COUNTIF('Call Pickup Grps'!B$3:U$33,C75),"")</f>
        <v/>
      </c>
      <c r="R75" s="202" t="str">
        <f>IFERROR(IF(LOOKUP(C75,'Call Rcrdg'!A$3:A$51)=C75,"Yes",""),"")</f>
        <v/>
      </c>
      <c r="S75" s="202" t="str">
        <f>IF(C75&lt;&gt;"",COUNTIF('Side Cars'!D$9:M$117,C75),"")</f>
        <v/>
      </c>
      <c r="T75" s="202" t="str">
        <f>IF(C75&lt;&gt;"",COUNTIF('Side Cars'!F$2:N$2,C75),"")</f>
        <v/>
      </c>
      <c r="U75" s="202" t="str">
        <f>IF(C75&lt;&gt;"",COUNTIF('Contact Ctr'!A:A,C75),"")</f>
        <v/>
      </c>
    </row>
    <row r="76" spans="6:21" ht="15" x14ac:dyDescent="0.25">
      <c r="F76" s="26"/>
      <c r="L76" s="91"/>
      <c r="M76" s="26"/>
      <c r="P76" s="202" t="str">
        <f>IF(C76&lt;&gt;"",COUNTIF('Hunt Grps'!C$12:V$31,C76),"")</f>
        <v/>
      </c>
      <c r="Q76" s="202" t="str">
        <f>IF(C76&lt;&gt;"",COUNTIF('Call Pickup Grps'!B$3:U$33,C76),"")</f>
        <v/>
      </c>
      <c r="R76" s="202" t="str">
        <f>IFERROR(IF(LOOKUP(C76,'Call Rcrdg'!A$3:A$51)=C76,"Yes",""),"")</f>
        <v/>
      </c>
      <c r="S76" s="202" t="str">
        <f>IF(C76&lt;&gt;"",COUNTIF('Side Cars'!D$9:M$117,C76),"")</f>
        <v/>
      </c>
      <c r="T76" s="202" t="str">
        <f>IF(C76&lt;&gt;"",COUNTIF('Side Cars'!F$2:N$2,C76),"")</f>
        <v/>
      </c>
      <c r="U76" s="202" t="str">
        <f>IF(C76&lt;&gt;"",COUNTIF('Contact Ctr'!A:A,C76),"")</f>
        <v/>
      </c>
    </row>
    <row r="77" spans="6:21" ht="15" x14ac:dyDescent="0.25">
      <c r="F77" s="26"/>
      <c r="L77" s="91"/>
      <c r="M77" s="26"/>
      <c r="P77" s="202" t="str">
        <f>IF(C77&lt;&gt;"",COUNTIF('Hunt Grps'!C$12:V$31,C77),"")</f>
        <v/>
      </c>
      <c r="Q77" s="202" t="str">
        <f>IF(C77&lt;&gt;"",COUNTIF('Call Pickup Grps'!B$3:U$33,C77),"")</f>
        <v/>
      </c>
      <c r="R77" s="202" t="str">
        <f>IFERROR(IF(LOOKUP(C77,'Call Rcrdg'!A$3:A$51)=C77,"Yes",""),"")</f>
        <v/>
      </c>
      <c r="S77" s="202" t="str">
        <f>IF(C77&lt;&gt;"",COUNTIF('Side Cars'!D$9:M$117,C77),"")</f>
        <v/>
      </c>
      <c r="T77" s="202" t="str">
        <f>IF(C77&lt;&gt;"",COUNTIF('Side Cars'!F$2:N$2,C77),"")</f>
        <v/>
      </c>
      <c r="U77" s="202" t="str">
        <f>IF(C77&lt;&gt;"",COUNTIF('Contact Ctr'!A:A,C77),"")</f>
        <v/>
      </c>
    </row>
    <row r="78" spans="6:21" ht="15" x14ac:dyDescent="0.25">
      <c r="F78" s="26"/>
      <c r="L78" s="91"/>
      <c r="M78" s="26"/>
      <c r="P78" s="202" t="str">
        <f>IF(C78&lt;&gt;"",COUNTIF('Hunt Grps'!C$12:V$31,C78),"")</f>
        <v/>
      </c>
      <c r="Q78" s="202" t="str">
        <f>IF(C78&lt;&gt;"",COUNTIF('Call Pickup Grps'!B$3:U$33,C78),"")</f>
        <v/>
      </c>
      <c r="R78" s="202" t="str">
        <f>IFERROR(IF(LOOKUP(C78,'Call Rcrdg'!A$3:A$51)=C78,"Yes",""),"")</f>
        <v/>
      </c>
      <c r="S78" s="202" t="str">
        <f>IF(C78&lt;&gt;"",COUNTIF('Side Cars'!D$9:M$117,C78),"")</f>
        <v/>
      </c>
      <c r="T78" s="202" t="str">
        <f>IF(C78&lt;&gt;"",COUNTIF('Side Cars'!F$2:N$2,C78),"")</f>
        <v/>
      </c>
      <c r="U78" s="202" t="str">
        <f>IF(C78&lt;&gt;"",COUNTIF('Contact Ctr'!A:A,C78),"")</f>
        <v/>
      </c>
    </row>
    <row r="79" spans="6:21" ht="15" x14ac:dyDescent="0.25">
      <c r="F79" s="26"/>
      <c r="L79" s="91"/>
      <c r="M79" s="26"/>
      <c r="P79" s="202" t="str">
        <f>IF(C79&lt;&gt;"",COUNTIF('Hunt Grps'!C$12:V$31,C79),"")</f>
        <v/>
      </c>
      <c r="Q79" s="202" t="str">
        <f>IF(C79&lt;&gt;"",COUNTIF('Call Pickup Grps'!B$3:U$33,C79),"")</f>
        <v/>
      </c>
      <c r="R79" s="202" t="str">
        <f>IFERROR(IF(LOOKUP(C79,'Call Rcrdg'!A$3:A$51)=C79,"Yes",""),"")</f>
        <v/>
      </c>
      <c r="S79" s="202" t="str">
        <f>IF(C79&lt;&gt;"",COUNTIF('Side Cars'!D$9:M$117,C79),"")</f>
        <v/>
      </c>
      <c r="T79" s="202" t="str">
        <f>IF(C79&lt;&gt;"",COUNTIF('Side Cars'!F$2:N$2,C79),"")</f>
        <v/>
      </c>
      <c r="U79" s="202" t="str">
        <f>IF(C79&lt;&gt;"",COUNTIF('Contact Ctr'!A:A,C79),"")</f>
        <v/>
      </c>
    </row>
    <row r="80" spans="6:21" ht="15" x14ac:dyDescent="0.25">
      <c r="F80" s="26"/>
      <c r="L80" s="91"/>
      <c r="M80" s="26"/>
      <c r="P80" s="202" t="str">
        <f>IF(C80&lt;&gt;"",COUNTIF('Hunt Grps'!C$12:V$31,C80),"")</f>
        <v/>
      </c>
      <c r="Q80" s="202" t="str">
        <f>IF(C80&lt;&gt;"",COUNTIF('Call Pickup Grps'!B$3:U$33,C80),"")</f>
        <v/>
      </c>
      <c r="R80" s="202" t="str">
        <f>IFERROR(IF(LOOKUP(C80,'Call Rcrdg'!A$3:A$51)=C80,"Yes",""),"")</f>
        <v/>
      </c>
      <c r="S80" s="202" t="str">
        <f>IF(C80&lt;&gt;"",COUNTIF('Side Cars'!D$9:M$117,C80),"")</f>
        <v/>
      </c>
      <c r="T80" s="202" t="str">
        <f>IF(C80&lt;&gt;"",COUNTIF('Side Cars'!F$2:N$2,C80),"")</f>
        <v/>
      </c>
      <c r="U80" s="202" t="str">
        <f>IF(C80&lt;&gt;"",COUNTIF('Contact Ctr'!A:A,C80),"")</f>
        <v/>
      </c>
    </row>
    <row r="81" spans="6:21" ht="15" x14ac:dyDescent="0.25">
      <c r="F81" s="26"/>
      <c r="L81" s="91"/>
      <c r="M81" s="26"/>
      <c r="P81" s="202" t="str">
        <f>IF(C81&lt;&gt;"",COUNTIF('Hunt Grps'!C$12:V$31,C81),"")</f>
        <v/>
      </c>
      <c r="Q81" s="202" t="str">
        <f>IF(C81&lt;&gt;"",COUNTIF('Call Pickup Grps'!B$3:U$33,C81),"")</f>
        <v/>
      </c>
      <c r="R81" s="202" t="str">
        <f>IFERROR(IF(LOOKUP(C81,'Call Rcrdg'!A$3:A$51)=C81,"Yes",""),"")</f>
        <v/>
      </c>
      <c r="S81" s="202" t="str">
        <f>IF(C81&lt;&gt;"",COUNTIF('Side Cars'!D$9:M$117,C81),"")</f>
        <v/>
      </c>
      <c r="T81" s="202" t="str">
        <f>IF(C81&lt;&gt;"",COUNTIF('Side Cars'!F$2:N$2,C81),"")</f>
        <v/>
      </c>
      <c r="U81" s="202" t="str">
        <f>IF(C81&lt;&gt;"",COUNTIF('Contact Ctr'!A:A,C81),"")</f>
        <v/>
      </c>
    </row>
    <row r="82" spans="6:21" ht="15" x14ac:dyDescent="0.25">
      <c r="F82" s="26"/>
      <c r="L82" s="91"/>
      <c r="M82" s="26"/>
      <c r="P82" s="202" t="str">
        <f>IF(C82&lt;&gt;"",COUNTIF('Hunt Grps'!C$12:V$31,C82),"")</f>
        <v/>
      </c>
      <c r="Q82" s="202" t="str">
        <f>IF(C82&lt;&gt;"",COUNTIF('Call Pickup Grps'!B$3:U$33,C82),"")</f>
        <v/>
      </c>
      <c r="R82" s="202" t="str">
        <f>IFERROR(IF(LOOKUP(C82,'Call Rcrdg'!A$3:A$51)=C82,"Yes",""),"")</f>
        <v/>
      </c>
      <c r="S82" s="202" t="str">
        <f>IF(C82&lt;&gt;"",COUNTIF('Side Cars'!D$9:M$117,C82),"")</f>
        <v/>
      </c>
      <c r="T82" s="202" t="str">
        <f>IF(C82&lt;&gt;"",COUNTIF('Side Cars'!F$2:N$2,C82),"")</f>
        <v/>
      </c>
      <c r="U82" s="202" t="str">
        <f>IF(C82&lt;&gt;"",COUNTIF('Contact Ctr'!A:A,C82),"")</f>
        <v/>
      </c>
    </row>
    <row r="83" spans="6:21" ht="15" x14ac:dyDescent="0.25">
      <c r="F83" s="26"/>
      <c r="L83" s="91"/>
      <c r="M83" s="26"/>
      <c r="P83" s="202" t="str">
        <f>IF(C83&lt;&gt;"",COUNTIF('Hunt Grps'!C$12:V$31,C83),"")</f>
        <v/>
      </c>
      <c r="Q83" s="202" t="str">
        <f>IF(C83&lt;&gt;"",COUNTIF('Call Pickup Grps'!B$3:U$33,C83),"")</f>
        <v/>
      </c>
      <c r="R83" s="202" t="str">
        <f>IFERROR(IF(LOOKUP(C83,'Call Rcrdg'!A$3:A$51)=C83,"Yes",""),"")</f>
        <v/>
      </c>
      <c r="S83" s="202" t="str">
        <f>IF(C83&lt;&gt;"",COUNTIF('Side Cars'!D$9:M$117,C83),"")</f>
        <v/>
      </c>
      <c r="T83" s="202" t="str">
        <f>IF(C83&lt;&gt;"",COUNTIF('Side Cars'!F$2:N$2,C83),"")</f>
        <v/>
      </c>
      <c r="U83" s="202" t="str">
        <f>IF(C83&lt;&gt;"",COUNTIF('Contact Ctr'!A:A,C83),"")</f>
        <v/>
      </c>
    </row>
    <row r="84" spans="6:21" ht="15" x14ac:dyDescent="0.25">
      <c r="F84" s="26"/>
      <c r="L84" s="91"/>
      <c r="M84" s="26"/>
      <c r="P84" s="202" t="str">
        <f>IF(C84&lt;&gt;"",COUNTIF('Hunt Grps'!C$12:V$31,C84),"")</f>
        <v/>
      </c>
      <c r="Q84" s="202" t="str">
        <f>IF(C84&lt;&gt;"",COUNTIF('Call Pickup Grps'!B$3:U$33,C84),"")</f>
        <v/>
      </c>
      <c r="R84" s="202" t="str">
        <f>IFERROR(IF(LOOKUP(C84,'Call Rcrdg'!A$3:A$51)=C84,"Yes",""),"")</f>
        <v/>
      </c>
      <c r="S84" s="202" t="str">
        <f>IF(C84&lt;&gt;"",COUNTIF('Side Cars'!D$9:M$117,C84),"")</f>
        <v/>
      </c>
      <c r="T84" s="202" t="str">
        <f>IF(C84&lt;&gt;"",COUNTIF('Side Cars'!F$2:N$2,C84),"")</f>
        <v/>
      </c>
      <c r="U84" s="202" t="str">
        <f>IF(C84&lt;&gt;"",COUNTIF('Contact Ctr'!A:A,C84),"")</f>
        <v/>
      </c>
    </row>
    <row r="85" spans="6:21" ht="15" x14ac:dyDescent="0.25">
      <c r="F85" s="26"/>
      <c r="L85" s="91"/>
      <c r="M85" s="26"/>
      <c r="P85" s="202" t="str">
        <f>IF(C85&lt;&gt;"",COUNTIF('Hunt Grps'!C$12:V$31,C85),"")</f>
        <v/>
      </c>
      <c r="Q85" s="202" t="str">
        <f>IF(C85&lt;&gt;"",COUNTIF('Call Pickup Grps'!B$3:U$33,C85),"")</f>
        <v/>
      </c>
      <c r="R85" s="202" t="str">
        <f>IFERROR(IF(LOOKUP(C85,'Call Rcrdg'!A$3:A$51)=C85,"Yes",""),"")</f>
        <v/>
      </c>
      <c r="S85" s="202" t="str">
        <f>IF(C85&lt;&gt;"",COUNTIF('Side Cars'!D$9:M$117,C85),"")</f>
        <v/>
      </c>
      <c r="T85" s="202" t="str">
        <f>IF(C85&lt;&gt;"",COUNTIF('Side Cars'!F$2:N$2,C85),"")</f>
        <v/>
      </c>
      <c r="U85" s="202" t="str">
        <f>IF(C85&lt;&gt;"",COUNTIF('Contact Ctr'!A:A,C85),"")</f>
        <v/>
      </c>
    </row>
    <row r="86" spans="6:21" ht="15" x14ac:dyDescent="0.25">
      <c r="F86" s="26"/>
      <c r="L86" s="91"/>
      <c r="M86" s="26"/>
      <c r="P86" s="202" t="str">
        <f>IF(C86&lt;&gt;"",COUNTIF('Hunt Grps'!C$12:V$31,C86),"")</f>
        <v/>
      </c>
      <c r="Q86" s="202" t="str">
        <f>IF(C86&lt;&gt;"",COUNTIF('Call Pickup Grps'!B$3:U$33,C86),"")</f>
        <v/>
      </c>
      <c r="R86" s="202" t="str">
        <f>IFERROR(IF(LOOKUP(C86,'Call Rcrdg'!A$3:A$51)=C86,"Yes",""),"")</f>
        <v/>
      </c>
      <c r="S86" s="202" t="str">
        <f>IF(C86&lt;&gt;"",COUNTIF('Side Cars'!D$9:M$117,C86),"")</f>
        <v/>
      </c>
      <c r="T86" s="202" t="str">
        <f>IF(C86&lt;&gt;"",COUNTIF('Side Cars'!F$2:N$2,C86),"")</f>
        <v/>
      </c>
      <c r="U86" s="202" t="str">
        <f>IF(C86&lt;&gt;"",COUNTIF('Contact Ctr'!A:A,C86),"")</f>
        <v/>
      </c>
    </row>
    <row r="87" spans="6:21" ht="15" x14ac:dyDescent="0.25">
      <c r="F87" s="26"/>
      <c r="L87" s="91"/>
      <c r="M87" s="26"/>
      <c r="P87" s="202" t="str">
        <f>IF(C87&lt;&gt;"",COUNTIF('Hunt Grps'!C$12:V$31,C87),"")</f>
        <v/>
      </c>
      <c r="Q87" s="202" t="str">
        <f>IF(C87&lt;&gt;"",COUNTIF('Call Pickup Grps'!B$3:U$33,C87),"")</f>
        <v/>
      </c>
      <c r="R87" s="202" t="str">
        <f>IFERROR(IF(LOOKUP(C87,'Call Rcrdg'!A$3:A$51)=C87,"Yes",""),"")</f>
        <v/>
      </c>
      <c r="S87" s="202" t="str">
        <f>IF(C87&lt;&gt;"",COUNTIF('Side Cars'!D$9:M$117,C87),"")</f>
        <v/>
      </c>
      <c r="T87" s="202" t="str">
        <f>IF(C87&lt;&gt;"",COUNTIF('Side Cars'!F$2:N$2,C87),"")</f>
        <v/>
      </c>
      <c r="U87" s="202" t="str">
        <f>IF(C87&lt;&gt;"",COUNTIF('Contact Ctr'!A:A,C87),"")</f>
        <v/>
      </c>
    </row>
    <row r="88" spans="6:21" ht="15" x14ac:dyDescent="0.25">
      <c r="F88" s="26"/>
      <c r="L88" s="91"/>
      <c r="M88" s="26"/>
      <c r="P88" s="202" t="str">
        <f>IF(C88&lt;&gt;"",COUNTIF('Hunt Grps'!C$12:V$31,C88),"")</f>
        <v/>
      </c>
      <c r="Q88" s="202" t="str">
        <f>IF(C88&lt;&gt;"",COUNTIF('Call Pickup Grps'!B$3:U$33,C88),"")</f>
        <v/>
      </c>
      <c r="R88" s="202" t="str">
        <f>IFERROR(IF(LOOKUP(C88,'Call Rcrdg'!A$3:A$51)=C88,"Yes",""),"")</f>
        <v/>
      </c>
      <c r="S88" s="202" t="str">
        <f>IF(C88&lt;&gt;"",COUNTIF('Side Cars'!D$9:M$117,C88),"")</f>
        <v/>
      </c>
      <c r="T88" s="202" t="str">
        <f>IF(C88&lt;&gt;"",COUNTIF('Side Cars'!F$2:N$2,C88),"")</f>
        <v/>
      </c>
      <c r="U88" s="202" t="str">
        <f>IF(C88&lt;&gt;"",COUNTIF('Contact Ctr'!A:A,C88),"")</f>
        <v/>
      </c>
    </row>
    <row r="89" spans="6:21" ht="15" x14ac:dyDescent="0.25">
      <c r="F89" s="26"/>
      <c r="L89" s="91"/>
      <c r="M89" s="26"/>
      <c r="P89" s="202" t="str">
        <f>IF(C89&lt;&gt;"",COUNTIF('Hunt Grps'!C$12:V$31,C89),"")</f>
        <v/>
      </c>
      <c r="Q89" s="202" t="str">
        <f>IF(C89&lt;&gt;"",COUNTIF('Call Pickup Grps'!B$3:U$33,C89),"")</f>
        <v/>
      </c>
      <c r="R89" s="202" t="str">
        <f>IFERROR(IF(LOOKUP(C89,'Call Rcrdg'!A$3:A$51)=C89,"Yes",""),"")</f>
        <v/>
      </c>
      <c r="S89" s="202" t="str">
        <f>IF(C89&lt;&gt;"",COUNTIF('Side Cars'!D$9:M$117,C89),"")</f>
        <v/>
      </c>
      <c r="T89" s="202" t="str">
        <f>IF(C89&lt;&gt;"",COUNTIF('Side Cars'!F$2:N$2,C89),"")</f>
        <v/>
      </c>
      <c r="U89" s="202" t="str">
        <f>IF(C89&lt;&gt;"",COUNTIF('Contact Ctr'!A:A,C89),"")</f>
        <v/>
      </c>
    </row>
    <row r="90" spans="6:21" ht="15" x14ac:dyDescent="0.25">
      <c r="F90" s="26"/>
      <c r="L90" s="91"/>
      <c r="M90" s="26"/>
      <c r="P90" s="202" t="str">
        <f>IF(C90&lt;&gt;"",COUNTIF('Hunt Grps'!C$12:V$31,C90),"")</f>
        <v/>
      </c>
      <c r="Q90" s="202" t="str">
        <f>IF(C90&lt;&gt;"",COUNTIF('Call Pickup Grps'!B$3:U$33,C90),"")</f>
        <v/>
      </c>
      <c r="R90" s="202" t="str">
        <f>IFERROR(IF(LOOKUP(C90,'Call Rcrdg'!A$3:A$51)=C90,"Yes",""),"")</f>
        <v/>
      </c>
      <c r="S90" s="202" t="str">
        <f>IF(C90&lt;&gt;"",COUNTIF('Side Cars'!D$9:M$117,C90),"")</f>
        <v/>
      </c>
      <c r="T90" s="202" t="str">
        <f>IF(C90&lt;&gt;"",COUNTIF('Side Cars'!F$2:N$2,C90),"")</f>
        <v/>
      </c>
      <c r="U90" s="202" t="str">
        <f>IF(C90&lt;&gt;"",COUNTIF('Contact Ctr'!A:A,C90),"")</f>
        <v/>
      </c>
    </row>
    <row r="91" spans="6:21" ht="15" x14ac:dyDescent="0.25">
      <c r="F91" s="26"/>
      <c r="L91" s="91"/>
      <c r="M91" s="26"/>
      <c r="P91" s="202" t="str">
        <f>IF(C91&lt;&gt;"",COUNTIF('Hunt Grps'!C$12:V$31,C91),"")</f>
        <v/>
      </c>
      <c r="Q91" s="202" t="str">
        <f>IF(C91&lt;&gt;"",COUNTIF('Call Pickup Grps'!B$3:U$33,C91),"")</f>
        <v/>
      </c>
      <c r="R91" s="202" t="str">
        <f>IFERROR(IF(LOOKUP(C91,'Call Rcrdg'!A$3:A$51)=C91,"Yes",""),"")</f>
        <v/>
      </c>
      <c r="S91" s="202" t="str">
        <f>IF(C91&lt;&gt;"",COUNTIF('Side Cars'!D$9:M$117,C91),"")</f>
        <v/>
      </c>
      <c r="T91" s="202" t="str">
        <f>IF(C91&lt;&gt;"",COUNTIF('Side Cars'!F$2:N$2,C91),"")</f>
        <v/>
      </c>
      <c r="U91" s="202" t="str">
        <f>IF(C91&lt;&gt;"",COUNTIF('Contact Ctr'!A:A,C91),"")</f>
        <v/>
      </c>
    </row>
    <row r="92" spans="6:21" ht="15" x14ac:dyDescent="0.25">
      <c r="F92" s="26"/>
      <c r="L92" s="91"/>
      <c r="M92" s="26"/>
      <c r="P92" s="202" t="str">
        <f>IF(C92&lt;&gt;"",COUNTIF('Hunt Grps'!C$12:V$31,C92),"")</f>
        <v/>
      </c>
      <c r="Q92" s="202" t="str">
        <f>IF(C92&lt;&gt;"",COUNTIF('Call Pickup Grps'!B$3:U$33,C92),"")</f>
        <v/>
      </c>
      <c r="R92" s="202" t="str">
        <f>IFERROR(IF(LOOKUP(C92,'Call Rcrdg'!A$3:A$51)=C92,"Yes",""),"")</f>
        <v/>
      </c>
      <c r="S92" s="202" t="str">
        <f>IF(C92&lt;&gt;"",COUNTIF('Side Cars'!D$9:M$117,C92),"")</f>
        <v/>
      </c>
      <c r="T92" s="202" t="str">
        <f>IF(C92&lt;&gt;"",COUNTIF('Side Cars'!F$2:N$2,C92),"")</f>
        <v/>
      </c>
      <c r="U92" s="202" t="str">
        <f>IF(C92&lt;&gt;"",COUNTIF('Contact Ctr'!A:A,C92),"")</f>
        <v/>
      </c>
    </row>
    <row r="93" spans="6:21" ht="15" x14ac:dyDescent="0.25">
      <c r="F93" s="26"/>
      <c r="L93" s="91"/>
      <c r="M93" s="26"/>
      <c r="P93" s="202" t="str">
        <f>IF(C93&lt;&gt;"",COUNTIF('Hunt Grps'!C$12:V$31,C93),"")</f>
        <v/>
      </c>
      <c r="Q93" s="202" t="str">
        <f>IF(C93&lt;&gt;"",COUNTIF('Call Pickup Grps'!B$3:U$33,C93),"")</f>
        <v/>
      </c>
      <c r="R93" s="202" t="str">
        <f>IFERROR(IF(LOOKUP(C93,'Call Rcrdg'!A$3:A$51)=C93,"Yes",""),"")</f>
        <v/>
      </c>
      <c r="S93" s="202" t="str">
        <f>IF(C93&lt;&gt;"",COUNTIF('Side Cars'!D$9:M$117,C93),"")</f>
        <v/>
      </c>
      <c r="T93" s="202" t="str">
        <f>IF(C93&lt;&gt;"",COUNTIF('Side Cars'!F$2:N$2,C93),"")</f>
        <v/>
      </c>
      <c r="U93" s="202" t="str">
        <f>IF(C93&lt;&gt;"",COUNTIF('Contact Ctr'!A:A,C93),"")</f>
        <v/>
      </c>
    </row>
    <row r="94" spans="6:21" ht="15" x14ac:dyDescent="0.25">
      <c r="F94" s="26"/>
      <c r="L94" s="91"/>
      <c r="M94" s="26"/>
      <c r="P94" s="202" t="str">
        <f>IF(C94&lt;&gt;"",COUNTIF('Hunt Grps'!C$12:V$31,C94),"")</f>
        <v/>
      </c>
      <c r="Q94" s="202" t="str">
        <f>IF(C94&lt;&gt;"",COUNTIF('Call Pickup Grps'!B$3:U$33,C94),"")</f>
        <v/>
      </c>
      <c r="R94" s="202" t="str">
        <f>IFERROR(IF(LOOKUP(C94,'Call Rcrdg'!A$3:A$51)=C94,"Yes",""),"")</f>
        <v/>
      </c>
      <c r="S94" s="202" t="str">
        <f>IF(C94&lt;&gt;"",COUNTIF('Side Cars'!D$9:M$117,C94),"")</f>
        <v/>
      </c>
      <c r="T94" s="202" t="str">
        <f>IF(C94&lt;&gt;"",COUNTIF('Side Cars'!F$2:N$2,C94),"")</f>
        <v/>
      </c>
      <c r="U94" s="202" t="str">
        <f>IF(C94&lt;&gt;"",COUNTIF('Contact Ctr'!A:A,C94),"")</f>
        <v/>
      </c>
    </row>
    <row r="95" spans="6:21" ht="15" x14ac:dyDescent="0.25">
      <c r="F95" s="26"/>
      <c r="L95" s="91"/>
      <c r="M95" s="26"/>
      <c r="P95" s="202" t="str">
        <f>IF(C95&lt;&gt;"",COUNTIF('Hunt Grps'!C$12:V$31,C95),"")</f>
        <v/>
      </c>
      <c r="Q95" s="202" t="str">
        <f>IF(C95&lt;&gt;"",COUNTIF('Call Pickup Grps'!B$3:U$33,C95),"")</f>
        <v/>
      </c>
      <c r="R95" s="202" t="str">
        <f>IFERROR(IF(LOOKUP(C95,'Call Rcrdg'!A$3:A$51)=C95,"Yes",""),"")</f>
        <v/>
      </c>
      <c r="S95" s="202" t="str">
        <f>IF(C95&lt;&gt;"",COUNTIF('Side Cars'!D$9:M$117,C95),"")</f>
        <v/>
      </c>
      <c r="T95" s="202" t="str">
        <f>IF(C95&lt;&gt;"",COUNTIF('Side Cars'!F$2:N$2,C95),"")</f>
        <v/>
      </c>
      <c r="U95" s="202" t="str">
        <f>IF(C95&lt;&gt;"",COUNTIF('Contact Ctr'!A:A,C95),"")</f>
        <v/>
      </c>
    </row>
    <row r="96" spans="6:21" ht="15" x14ac:dyDescent="0.25">
      <c r="F96" s="26"/>
      <c r="L96" s="91"/>
      <c r="M96" s="26"/>
      <c r="P96" s="202" t="str">
        <f>IF(C96&lt;&gt;"",COUNTIF('Hunt Grps'!C$12:V$31,C96),"")</f>
        <v/>
      </c>
      <c r="Q96" s="202" t="str">
        <f>IF(C96&lt;&gt;"",COUNTIF('Call Pickup Grps'!B$3:U$33,C96),"")</f>
        <v/>
      </c>
      <c r="R96" s="202" t="str">
        <f>IFERROR(IF(LOOKUP(C96,'Call Rcrdg'!A$3:A$51)=C96,"Yes",""),"")</f>
        <v/>
      </c>
      <c r="S96" s="202" t="str">
        <f>IF(C96&lt;&gt;"",COUNTIF('Side Cars'!D$9:M$117,C96),"")</f>
        <v/>
      </c>
      <c r="T96" s="202" t="str">
        <f>IF(C96&lt;&gt;"",COUNTIF('Side Cars'!F$2:N$2,C96),"")</f>
        <v/>
      </c>
      <c r="U96" s="202" t="str">
        <f>IF(C96&lt;&gt;"",COUNTIF('Contact Ctr'!A:A,C96),"")</f>
        <v/>
      </c>
    </row>
    <row r="97" spans="6:21" ht="15" x14ac:dyDescent="0.25">
      <c r="F97" s="26"/>
      <c r="L97" s="91"/>
      <c r="M97" s="26"/>
      <c r="P97" s="202" t="str">
        <f>IF(C97&lt;&gt;"",COUNTIF('Hunt Grps'!C$12:V$31,C97),"")</f>
        <v/>
      </c>
      <c r="Q97" s="202" t="str">
        <f>IF(C97&lt;&gt;"",COUNTIF('Call Pickup Grps'!B$3:U$33,C97),"")</f>
        <v/>
      </c>
      <c r="R97" s="202" t="str">
        <f>IFERROR(IF(LOOKUP(C97,'Call Rcrdg'!A$3:A$51)=C97,"Yes",""),"")</f>
        <v/>
      </c>
      <c r="S97" s="202" t="str">
        <f>IF(C97&lt;&gt;"",COUNTIF('Side Cars'!D$9:M$117,C97),"")</f>
        <v/>
      </c>
      <c r="T97" s="202" t="str">
        <f>IF(C97&lt;&gt;"",COUNTIF('Side Cars'!F$2:N$2,C97),"")</f>
        <v/>
      </c>
      <c r="U97" s="202" t="str">
        <f>IF(C97&lt;&gt;"",COUNTIF('Contact Ctr'!A:A,C97),"")</f>
        <v/>
      </c>
    </row>
    <row r="98" spans="6:21" ht="15" x14ac:dyDescent="0.25">
      <c r="F98" s="26"/>
      <c r="L98" s="91"/>
      <c r="M98" s="26"/>
      <c r="P98" s="202" t="str">
        <f>IF(C98&lt;&gt;"",COUNTIF('Hunt Grps'!C$12:V$31,C98),"")</f>
        <v/>
      </c>
      <c r="Q98" s="202" t="str">
        <f>IF(C98&lt;&gt;"",COUNTIF('Call Pickup Grps'!B$3:U$33,C98),"")</f>
        <v/>
      </c>
      <c r="R98" s="202" t="str">
        <f>IFERROR(IF(LOOKUP(C98,'Call Rcrdg'!A$3:A$51)=C98,"Yes",""),"")</f>
        <v/>
      </c>
      <c r="S98" s="202" t="str">
        <f>IF(C98&lt;&gt;"",COUNTIF('Side Cars'!D$9:M$117,C98),"")</f>
        <v/>
      </c>
      <c r="T98" s="202" t="str">
        <f>IF(C98&lt;&gt;"",COUNTIF('Side Cars'!F$2:N$2,C98),"")</f>
        <v/>
      </c>
      <c r="U98" s="202" t="str">
        <f>IF(C98&lt;&gt;"",COUNTIF('Contact Ctr'!A:A,C98),"")</f>
        <v/>
      </c>
    </row>
    <row r="99" spans="6:21" ht="15" x14ac:dyDescent="0.25">
      <c r="F99" s="26"/>
      <c r="L99" s="91"/>
      <c r="M99" s="26"/>
      <c r="P99" s="202" t="str">
        <f>IF(C99&lt;&gt;"",COUNTIF('Hunt Grps'!C$12:V$31,C99),"")</f>
        <v/>
      </c>
      <c r="Q99" s="202" t="str">
        <f>IF(C99&lt;&gt;"",COUNTIF('Call Pickup Grps'!B$3:U$33,C99),"")</f>
        <v/>
      </c>
      <c r="R99" s="202" t="str">
        <f>IFERROR(IF(LOOKUP(C99,'Call Rcrdg'!A$3:A$51)=C99,"Yes",""),"")</f>
        <v/>
      </c>
      <c r="S99" s="202" t="str">
        <f>IF(C99&lt;&gt;"",COUNTIF('Side Cars'!D$9:M$117,C99),"")</f>
        <v/>
      </c>
      <c r="T99" s="202" t="str">
        <f>IF(C99&lt;&gt;"",COUNTIF('Side Cars'!F$2:N$2,C99),"")</f>
        <v/>
      </c>
      <c r="U99" s="202" t="str">
        <f>IF(C99&lt;&gt;"",COUNTIF('Contact Ctr'!A:A,C99),"")</f>
        <v/>
      </c>
    </row>
    <row r="100" spans="6:21" ht="15" x14ac:dyDescent="0.25">
      <c r="F100" s="26"/>
      <c r="L100" s="91"/>
      <c r="M100" s="26"/>
      <c r="P100" s="202" t="str">
        <f>IF(C100&lt;&gt;"",COUNTIF('Hunt Grps'!C$12:V$31,C100),"")</f>
        <v/>
      </c>
      <c r="Q100" s="202" t="str">
        <f>IF(C100&lt;&gt;"",COUNTIF('Call Pickup Grps'!B$3:U$33,C100),"")</f>
        <v/>
      </c>
      <c r="R100" s="202" t="str">
        <f>IFERROR(IF(LOOKUP(C100,'Call Rcrdg'!A$3:A$51)=C100,"Yes",""),"")</f>
        <v/>
      </c>
      <c r="S100" s="202" t="str">
        <f>IF(C100&lt;&gt;"",COUNTIF('Side Cars'!D$9:M$117,C100),"")</f>
        <v/>
      </c>
      <c r="T100" s="202" t="str">
        <f>IF(C100&lt;&gt;"",COUNTIF('Side Cars'!F$2:N$2,C100),"")</f>
        <v/>
      </c>
      <c r="U100" s="202" t="str">
        <f>IF(C100&lt;&gt;"",COUNTIF('Contact Ctr'!A:A,C100),"")</f>
        <v/>
      </c>
    </row>
    <row r="101" spans="6:21" ht="15" x14ac:dyDescent="0.25">
      <c r="F101" s="26"/>
      <c r="L101" s="91"/>
      <c r="M101" s="26"/>
      <c r="P101" s="202" t="str">
        <f>IF(C101&lt;&gt;"",COUNTIF('Hunt Grps'!C$12:V$31,C101),"")</f>
        <v/>
      </c>
      <c r="Q101" s="202" t="str">
        <f>IF(C101&lt;&gt;"",COUNTIF('Call Pickup Grps'!B$3:U$33,C101),"")</f>
        <v/>
      </c>
      <c r="R101" s="202" t="str">
        <f>IFERROR(IF(LOOKUP(C101,'Call Rcrdg'!A$3:A$51)=C101,"Yes",""),"")</f>
        <v/>
      </c>
      <c r="S101" s="202" t="str">
        <f>IF(C101&lt;&gt;"",COUNTIF('Side Cars'!D$9:M$117,C101),"")</f>
        <v/>
      </c>
      <c r="T101" s="202" t="str">
        <f>IF(C101&lt;&gt;"",COUNTIF('Side Cars'!F$2:N$2,C101),"")</f>
        <v/>
      </c>
      <c r="U101" s="202" t="str">
        <f>IF(C101&lt;&gt;"",COUNTIF('Contact Ctr'!A:A,C101),"")</f>
        <v/>
      </c>
    </row>
    <row r="102" spans="6:21" ht="15" x14ac:dyDescent="0.25">
      <c r="F102" s="26"/>
      <c r="L102" s="91"/>
      <c r="M102" s="26"/>
      <c r="P102" s="202" t="str">
        <f>IF(C102&lt;&gt;"",COUNTIF('Hunt Grps'!C$12:V$31,C102),"")</f>
        <v/>
      </c>
      <c r="Q102" s="202" t="str">
        <f>IF(C102&lt;&gt;"",COUNTIF('Call Pickup Grps'!B$3:U$33,C102),"")</f>
        <v/>
      </c>
      <c r="R102" s="202" t="str">
        <f>IFERROR(IF(LOOKUP(C102,'Call Rcrdg'!A$3:A$51)=C102,"Yes",""),"")</f>
        <v/>
      </c>
      <c r="S102" s="202" t="str">
        <f>IF(C102&lt;&gt;"",COUNTIF('Side Cars'!D$9:M$117,C102),"")</f>
        <v/>
      </c>
      <c r="T102" s="202" t="str">
        <f>IF(C102&lt;&gt;"",COUNTIF('Side Cars'!F$2:N$2,C102),"")</f>
        <v/>
      </c>
      <c r="U102" s="202" t="str">
        <f>IF(C102&lt;&gt;"",COUNTIF('Contact Ctr'!A:A,C102),"")</f>
        <v/>
      </c>
    </row>
    <row r="103" spans="6:21" ht="15" x14ac:dyDescent="0.25">
      <c r="F103" s="26"/>
      <c r="L103" s="91"/>
      <c r="M103" s="26"/>
      <c r="P103" s="202" t="str">
        <f>IF(C103&lt;&gt;"",COUNTIF('Hunt Grps'!C$12:V$31,C103),"")</f>
        <v/>
      </c>
      <c r="Q103" s="202" t="str">
        <f>IF(C103&lt;&gt;"",COUNTIF('Call Pickup Grps'!B$3:U$33,C103),"")</f>
        <v/>
      </c>
      <c r="R103" s="202" t="str">
        <f>IFERROR(IF(LOOKUP(C103,'Call Rcrdg'!A$3:A$51)=C103,"Yes",""),"")</f>
        <v/>
      </c>
      <c r="S103" s="202" t="str">
        <f>IF(C103&lt;&gt;"",COUNTIF('Side Cars'!D$9:M$117,C103),"")</f>
        <v/>
      </c>
      <c r="T103" s="202" t="str">
        <f>IF(C103&lt;&gt;"",COUNTIF('Side Cars'!F$2:N$2,C103),"")</f>
        <v/>
      </c>
      <c r="U103" s="202" t="str">
        <f>IF(C103&lt;&gt;"",COUNTIF('Contact Ctr'!A:A,C103),"")</f>
        <v/>
      </c>
    </row>
    <row r="104" spans="6:21" ht="15" x14ac:dyDescent="0.25">
      <c r="F104" s="26"/>
      <c r="L104" s="91"/>
      <c r="M104" s="26"/>
      <c r="P104" s="202" t="str">
        <f>IF(C104&lt;&gt;"",COUNTIF('Hunt Grps'!C$12:V$31,C104),"")</f>
        <v/>
      </c>
      <c r="Q104" s="202" t="str">
        <f>IF(C104&lt;&gt;"",COUNTIF('Call Pickup Grps'!B$3:U$33,C104),"")</f>
        <v/>
      </c>
      <c r="R104" s="202" t="str">
        <f>IFERROR(IF(LOOKUP(C104,'Call Rcrdg'!A$3:A$51)=C104,"Yes",""),"")</f>
        <v/>
      </c>
      <c r="S104" s="202" t="str">
        <f>IF(C104&lt;&gt;"",COUNTIF('Side Cars'!D$9:M$117,C104),"")</f>
        <v/>
      </c>
      <c r="T104" s="202" t="str">
        <f>IF(C104&lt;&gt;"",COUNTIF('Side Cars'!F$2:N$2,C104),"")</f>
        <v/>
      </c>
      <c r="U104" s="202" t="str">
        <f>IF(C104&lt;&gt;"",COUNTIF('Contact Ctr'!A:A,C104),"")</f>
        <v/>
      </c>
    </row>
    <row r="105" spans="6:21" ht="15" x14ac:dyDescent="0.25">
      <c r="F105" s="26"/>
      <c r="L105" s="91"/>
      <c r="M105" s="26"/>
      <c r="P105" s="202" t="str">
        <f>IF(C105&lt;&gt;"",COUNTIF('Hunt Grps'!C$12:V$31,C105),"")</f>
        <v/>
      </c>
      <c r="Q105" s="202" t="str">
        <f>IF(C105&lt;&gt;"",COUNTIF('Call Pickup Grps'!B$3:U$33,C105),"")</f>
        <v/>
      </c>
      <c r="R105" s="202" t="str">
        <f>IFERROR(IF(LOOKUP(C105,'Call Rcrdg'!A$3:A$51)=C105,"Yes",""),"")</f>
        <v/>
      </c>
      <c r="S105" s="202" t="str">
        <f>IF(C105&lt;&gt;"",COUNTIF('Side Cars'!D$9:M$117,C105),"")</f>
        <v/>
      </c>
      <c r="T105" s="202" t="str">
        <f>IF(C105&lt;&gt;"",COUNTIF('Side Cars'!F$2:N$2,C105),"")</f>
        <v/>
      </c>
      <c r="U105" s="202" t="str">
        <f>IF(C105&lt;&gt;"",COUNTIF('Contact Ctr'!A:A,C105),"")</f>
        <v/>
      </c>
    </row>
    <row r="106" spans="6:21" ht="15" x14ac:dyDescent="0.25">
      <c r="F106" s="26"/>
      <c r="L106" s="91"/>
      <c r="M106" s="26"/>
      <c r="P106" s="202" t="str">
        <f>IF(C106&lt;&gt;"",COUNTIF('Hunt Grps'!C$12:V$31,C106),"")</f>
        <v/>
      </c>
      <c r="Q106" s="202" t="str">
        <f>IF(C106&lt;&gt;"",COUNTIF('Call Pickup Grps'!B$3:U$33,C106),"")</f>
        <v/>
      </c>
      <c r="R106" s="202" t="str">
        <f>IFERROR(IF(LOOKUP(C106,'Call Rcrdg'!A$3:A$51)=C106,"Yes",""),"")</f>
        <v/>
      </c>
      <c r="S106" s="202" t="str">
        <f>IF(C106&lt;&gt;"",COUNTIF('Side Cars'!D$9:M$117,C106),"")</f>
        <v/>
      </c>
      <c r="T106" s="202" t="str">
        <f>IF(C106&lt;&gt;"",COUNTIF('Side Cars'!F$2:N$2,C106),"")</f>
        <v/>
      </c>
      <c r="U106" s="202" t="str">
        <f>IF(C106&lt;&gt;"",COUNTIF('Contact Ctr'!A:A,C106),"")</f>
        <v/>
      </c>
    </row>
    <row r="107" spans="6:21" ht="15" x14ac:dyDescent="0.25">
      <c r="F107" s="26"/>
      <c r="L107" s="91"/>
      <c r="M107" s="26"/>
      <c r="P107" s="202" t="str">
        <f>IF(C107&lt;&gt;"",COUNTIF('Hunt Grps'!C$12:V$31,C107),"")</f>
        <v/>
      </c>
      <c r="Q107" s="202" t="str">
        <f>IF(C107&lt;&gt;"",COUNTIF('Call Pickup Grps'!B$3:U$33,C107),"")</f>
        <v/>
      </c>
      <c r="R107" s="202" t="str">
        <f>IFERROR(IF(LOOKUP(C107,'Call Rcrdg'!A$3:A$51)=C107,"Yes",""),"")</f>
        <v/>
      </c>
      <c r="S107" s="202" t="str">
        <f>IF(C107&lt;&gt;"",COUNTIF('Side Cars'!D$9:M$117,C107),"")</f>
        <v/>
      </c>
      <c r="T107" s="202" t="str">
        <f>IF(C107&lt;&gt;"",COUNTIF('Side Cars'!F$2:N$2,C107),"")</f>
        <v/>
      </c>
      <c r="U107" s="202" t="str">
        <f>IF(C107&lt;&gt;"",COUNTIF('Contact Ctr'!A:A,C107),"")</f>
        <v/>
      </c>
    </row>
    <row r="108" spans="6:21" ht="15" x14ac:dyDescent="0.25">
      <c r="F108" s="26"/>
      <c r="L108" s="91"/>
      <c r="M108" s="26"/>
      <c r="P108" s="202" t="str">
        <f>IF(C108&lt;&gt;"",COUNTIF('Hunt Grps'!C$12:V$31,C108),"")</f>
        <v/>
      </c>
      <c r="Q108" s="202" t="str">
        <f>IF(C108&lt;&gt;"",COUNTIF('Call Pickup Grps'!B$3:U$33,C108),"")</f>
        <v/>
      </c>
      <c r="R108" s="202" t="str">
        <f>IFERROR(IF(LOOKUP(C108,'Call Rcrdg'!A$3:A$51)=C108,"Yes",""),"")</f>
        <v/>
      </c>
      <c r="S108" s="202" t="str">
        <f>IF(C108&lt;&gt;"",COUNTIF('Side Cars'!D$9:M$117,C108),"")</f>
        <v/>
      </c>
      <c r="T108" s="202" t="str">
        <f>IF(C108&lt;&gt;"",COUNTIF('Side Cars'!F$2:N$2,C108),"")</f>
        <v/>
      </c>
      <c r="U108" s="202" t="str">
        <f>IF(C108&lt;&gt;"",COUNTIF('Contact Ctr'!A:A,C108),"")</f>
        <v/>
      </c>
    </row>
    <row r="109" spans="6:21" ht="15" x14ac:dyDescent="0.25">
      <c r="F109" s="26"/>
      <c r="L109" s="91"/>
      <c r="M109" s="26"/>
      <c r="P109" s="202" t="str">
        <f>IF(C109&lt;&gt;"",COUNTIF('Hunt Grps'!C$12:V$31,C109),"")</f>
        <v/>
      </c>
      <c r="Q109" s="202" t="str">
        <f>IF(C109&lt;&gt;"",COUNTIF('Call Pickup Grps'!B$3:U$33,C109),"")</f>
        <v/>
      </c>
      <c r="R109" s="202" t="str">
        <f>IFERROR(IF(LOOKUP(C109,'Call Rcrdg'!A$3:A$51)=C109,"Yes",""),"")</f>
        <v/>
      </c>
      <c r="S109" s="202" t="str">
        <f>IF(C109&lt;&gt;"",COUNTIF('Side Cars'!D$9:M$117,C109),"")</f>
        <v/>
      </c>
      <c r="T109" s="202" t="str">
        <f>IF(C109&lt;&gt;"",COUNTIF('Side Cars'!F$2:N$2,C109),"")</f>
        <v/>
      </c>
      <c r="U109" s="202" t="str">
        <f>IF(C109&lt;&gt;"",COUNTIF('Contact Ctr'!A:A,C109),"")</f>
        <v/>
      </c>
    </row>
    <row r="110" spans="6:21" ht="15" x14ac:dyDescent="0.25">
      <c r="F110" s="26"/>
      <c r="L110" s="91"/>
      <c r="M110" s="26"/>
      <c r="P110" s="202" t="str">
        <f>IF(C110&lt;&gt;"",COUNTIF('Hunt Grps'!C$12:V$31,C110),"")</f>
        <v/>
      </c>
      <c r="Q110" s="202" t="str">
        <f>IF(C110&lt;&gt;"",COUNTIF('Call Pickup Grps'!B$3:U$33,C110),"")</f>
        <v/>
      </c>
      <c r="R110" s="202" t="str">
        <f>IFERROR(IF(LOOKUP(C110,'Call Rcrdg'!A$3:A$51)=C110,"Yes",""),"")</f>
        <v/>
      </c>
      <c r="S110" s="202" t="str">
        <f>IF(C110&lt;&gt;"",COUNTIF('Side Cars'!D$9:M$117,C110),"")</f>
        <v/>
      </c>
      <c r="T110" s="202" t="str">
        <f>IF(C110&lt;&gt;"",COUNTIF('Side Cars'!F$2:N$2,C110),"")</f>
        <v/>
      </c>
      <c r="U110" s="202" t="str">
        <f>IF(C110&lt;&gt;"",COUNTIF('Contact Ctr'!A:A,C110),"")</f>
        <v/>
      </c>
    </row>
    <row r="111" spans="6:21" ht="15" x14ac:dyDescent="0.25">
      <c r="F111" s="26"/>
      <c r="L111" s="91"/>
      <c r="M111" s="26"/>
      <c r="P111" s="202" t="str">
        <f>IF(C111&lt;&gt;"",COUNTIF('Hunt Grps'!C$12:V$31,C111),"")</f>
        <v/>
      </c>
      <c r="Q111" s="202" t="str">
        <f>IF(C111&lt;&gt;"",COUNTIF('Call Pickup Grps'!B$3:U$33,C111),"")</f>
        <v/>
      </c>
      <c r="R111" s="202" t="str">
        <f>IFERROR(IF(LOOKUP(C111,'Call Rcrdg'!A$3:A$51)=C111,"Yes",""),"")</f>
        <v/>
      </c>
      <c r="S111" s="202" t="str">
        <f>IF(C111&lt;&gt;"",COUNTIF('Side Cars'!D$9:M$117,C111),"")</f>
        <v/>
      </c>
      <c r="T111" s="202" t="str">
        <f>IF(C111&lt;&gt;"",COUNTIF('Side Cars'!F$2:N$2,C111),"")</f>
        <v/>
      </c>
      <c r="U111" s="202" t="str">
        <f>IF(C111&lt;&gt;"",COUNTIF('Contact Ctr'!A:A,C111),"")</f>
        <v/>
      </c>
    </row>
    <row r="112" spans="6:21" ht="15" x14ac:dyDescent="0.25">
      <c r="F112" s="26"/>
      <c r="L112" s="91"/>
      <c r="M112" s="26"/>
      <c r="P112" s="202" t="str">
        <f>IF(C112&lt;&gt;"",COUNTIF('Hunt Grps'!C$12:V$31,C112),"")</f>
        <v/>
      </c>
      <c r="Q112" s="202" t="str">
        <f>IF(C112&lt;&gt;"",COUNTIF('Call Pickup Grps'!B$3:U$33,C112),"")</f>
        <v/>
      </c>
      <c r="R112" s="202" t="str">
        <f>IFERROR(IF(LOOKUP(C112,'Call Rcrdg'!A$3:A$51)=C112,"Yes",""),"")</f>
        <v/>
      </c>
      <c r="S112" s="202" t="str">
        <f>IF(C112&lt;&gt;"",COUNTIF('Side Cars'!D$9:M$117,C112),"")</f>
        <v/>
      </c>
      <c r="T112" s="202" t="str">
        <f>IF(C112&lt;&gt;"",COUNTIF('Side Cars'!F$2:N$2,C112),"")</f>
        <v/>
      </c>
      <c r="U112" s="202" t="str">
        <f>IF(C112&lt;&gt;"",COUNTIF('Contact Ctr'!A:A,C112),"")</f>
        <v/>
      </c>
    </row>
    <row r="113" spans="6:21" ht="15" x14ac:dyDescent="0.25">
      <c r="F113" s="26"/>
      <c r="L113" s="91"/>
      <c r="M113" s="26"/>
      <c r="P113" s="202" t="str">
        <f>IF(C113&lt;&gt;"",COUNTIF('Hunt Grps'!C$12:V$31,C113),"")</f>
        <v/>
      </c>
      <c r="Q113" s="202" t="str">
        <f>IF(C113&lt;&gt;"",COUNTIF('Call Pickup Grps'!B$3:U$33,C113),"")</f>
        <v/>
      </c>
      <c r="R113" s="202" t="str">
        <f>IFERROR(IF(LOOKUP(C113,'Call Rcrdg'!A$3:A$51)=C113,"Yes",""),"")</f>
        <v/>
      </c>
      <c r="S113" s="202" t="str">
        <f>IF(C113&lt;&gt;"",COUNTIF('Side Cars'!D$9:M$117,C113),"")</f>
        <v/>
      </c>
      <c r="T113" s="202" t="str">
        <f>IF(C113&lt;&gt;"",COUNTIF('Side Cars'!F$2:N$2,C113),"")</f>
        <v/>
      </c>
      <c r="U113" s="202" t="str">
        <f>IF(C113&lt;&gt;"",COUNTIF('Contact Ctr'!A:A,C113),"")</f>
        <v/>
      </c>
    </row>
    <row r="114" spans="6:21" ht="15" x14ac:dyDescent="0.25">
      <c r="F114" s="26"/>
      <c r="L114" s="91"/>
      <c r="M114" s="26"/>
      <c r="P114" s="202" t="str">
        <f>IF(C114&lt;&gt;"",COUNTIF('Hunt Grps'!C$12:V$31,C114),"")</f>
        <v/>
      </c>
      <c r="Q114" s="202" t="str">
        <f>IF(C114&lt;&gt;"",COUNTIF('Call Pickup Grps'!B$3:U$33,C114),"")</f>
        <v/>
      </c>
      <c r="R114" s="202" t="str">
        <f>IFERROR(IF(LOOKUP(C114,'Call Rcrdg'!A$3:A$51)=C114,"Yes",""),"")</f>
        <v/>
      </c>
      <c r="S114" s="202" t="str">
        <f>IF(C114&lt;&gt;"",COUNTIF('Side Cars'!D$9:M$117,C114),"")</f>
        <v/>
      </c>
      <c r="T114" s="202" t="str">
        <f>IF(C114&lt;&gt;"",COUNTIF('Side Cars'!F$2:N$2,C114),"")</f>
        <v/>
      </c>
      <c r="U114" s="202" t="str">
        <f>IF(C114&lt;&gt;"",COUNTIF('Contact Ctr'!A:A,C114),"")</f>
        <v/>
      </c>
    </row>
    <row r="115" spans="6:21" ht="15" x14ac:dyDescent="0.25">
      <c r="F115" s="26"/>
      <c r="L115" s="91"/>
      <c r="M115" s="26"/>
      <c r="P115" s="202" t="str">
        <f>IF(C115&lt;&gt;"",COUNTIF('Hunt Grps'!C$12:V$31,C115),"")</f>
        <v/>
      </c>
      <c r="Q115" s="202" t="str">
        <f>IF(C115&lt;&gt;"",COUNTIF('Call Pickup Grps'!B$3:U$33,C115),"")</f>
        <v/>
      </c>
      <c r="R115" s="202" t="str">
        <f>IFERROR(IF(LOOKUP(C115,'Call Rcrdg'!A$3:A$51)=C115,"Yes",""),"")</f>
        <v/>
      </c>
      <c r="S115" s="202" t="str">
        <f>IF(C115&lt;&gt;"",COUNTIF('Side Cars'!D$9:M$117,C115),"")</f>
        <v/>
      </c>
      <c r="T115" s="202" t="str">
        <f>IF(C115&lt;&gt;"",COUNTIF('Side Cars'!F$2:N$2,C115),"")</f>
        <v/>
      </c>
      <c r="U115" s="202" t="str">
        <f>IF(C115&lt;&gt;"",COUNTIF('Contact Ctr'!A:A,C115),"")</f>
        <v/>
      </c>
    </row>
    <row r="116" spans="6:21" ht="15" x14ac:dyDescent="0.25">
      <c r="F116" s="26"/>
      <c r="L116" s="91"/>
      <c r="M116" s="26"/>
      <c r="P116" s="202" t="str">
        <f>IF(C116&lt;&gt;"",COUNTIF('Hunt Grps'!C$12:V$31,C116),"")</f>
        <v/>
      </c>
      <c r="Q116" s="202" t="str">
        <f>IF(C116&lt;&gt;"",COUNTIF('Call Pickup Grps'!B$3:U$33,C116),"")</f>
        <v/>
      </c>
      <c r="R116" s="202" t="str">
        <f>IFERROR(IF(LOOKUP(C116,'Call Rcrdg'!A$3:A$51)=C116,"Yes",""),"")</f>
        <v/>
      </c>
      <c r="S116" s="202" t="str">
        <f>IF(C116&lt;&gt;"",COUNTIF('Side Cars'!D$9:M$117,C116),"")</f>
        <v/>
      </c>
      <c r="T116" s="202" t="str">
        <f>IF(C116&lt;&gt;"",COUNTIF('Side Cars'!F$2:N$2,C116),"")</f>
        <v/>
      </c>
      <c r="U116" s="202" t="str">
        <f>IF(C116&lt;&gt;"",COUNTIF('Contact Ctr'!A:A,C116),"")</f>
        <v/>
      </c>
    </row>
    <row r="117" spans="6:21" ht="15" x14ac:dyDescent="0.25">
      <c r="F117" s="26"/>
      <c r="L117" s="91"/>
      <c r="M117" s="26"/>
      <c r="P117" s="202" t="str">
        <f>IF(C117&lt;&gt;"",COUNTIF('Hunt Grps'!C$12:V$31,C117),"")</f>
        <v/>
      </c>
      <c r="Q117" s="202" t="str">
        <f>IF(C117&lt;&gt;"",COUNTIF('Call Pickup Grps'!B$3:U$33,C117),"")</f>
        <v/>
      </c>
      <c r="R117" s="202" t="str">
        <f>IFERROR(IF(LOOKUP(C117,'Call Rcrdg'!A$3:A$51)=C117,"Yes",""),"")</f>
        <v/>
      </c>
      <c r="S117" s="202" t="str">
        <f>IF(C117&lt;&gt;"",COUNTIF('Side Cars'!D$9:M$117,C117),"")</f>
        <v/>
      </c>
      <c r="T117" s="202" t="str">
        <f>IF(C117&lt;&gt;"",COUNTIF('Side Cars'!F$2:N$2,C117),"")</f>
        <v/>
      </c>
      <c r="U117" s="202" t="str">
        <f>IF(C117&lt;&gt;"",COUNTIF('Contact Ctr'!A:A,C117),"")</f>
        <v/>
      </c>
    </row>
    <row r="118" spans="6:21" ht="15" x14ac:dyDescent="0.25">
      <c r="F118" s="26"/>
      <c r="L118" s="91"/>
      <c r="M118" s="26"/>
      <c r="P118" s="202" t="str">
        <f>IF(C118&lt;&gt;"",COUNTIF('Hunt Grps'!C$12:V$31,C118),"")</f>
        <v/>
      </c>
      <c r="Q118" s="202" t="str">
        <f>IF(C118&lt;&gt;"",COUNTIF('Call Pickup Grps'!B$3:U$33,C118),"")</f>
        <v/>
      </c>
      <c r="R118" s="202" t="str">
        <f>IFERROR(IF(LOOKUP(C118,'Call Rcrdg'!A$3:A$51)=C118,"Yes",""),"")</f>
        <v/>
      </c>
      <c r="S118" s="202" t="str">
        <f>IF(C118&lt;&gt;"",COUNTIF('Side Cars'!D$9:M$117,C118),"")</f>
        <v/>
      </c>
      <c r="T118" s="202" t="str">
        <f>IF(C118&lt;&gt;"",COUNTIF('Side Cars'!F$2:N$2,C118),"")</f>
        <v/>
      </c>
      <c r="U118" s="202" t="str">
        <f>IF(C118&lt;&gt;"",COUNTIF('Contact Ctr'!A:A,C118),"")</f>
        <v/>
      </c>
    </row>
    <row r="119" spans="6:21" ht="15" x14ac:dyDescent="0.25">
      <c r="F119" s="26"/>
      <c r="L119" s="91"/>
      <c r="M119" s="26"/>
      <c r="P119" s="202" t="str">
        <f>IF(C119&lt;&gt;"",COUNTIF('Hunt Grps'!C$12:V$31,C119),"")</f>
        <v/>
      </c>
      <c r="Q119" s="202" t="str">
        <f>IF(C119&lt;&gt;"",COUNTIF('Call Pickup Grps'!B$3:U$33,C119),"")</f>
        <v/>
      </c>
      <c r="R119" s="202" t="str">
        <f>IFERROR(IF(LOOKUP(C119,'Call Rcrdg'!A$3:A$51)=C119,"Yes",""),"")</f>
        <v/>
      </c>
      <c r="S119" s="202" t="str">
        <f>IF(C119&lt;&gt;"",COUNTIF('Side Cars'!D$9:M$117,C119),"")</f>
        <v/>
      </c>
      <c r="T119" s="202" t="str">
        <f>IF(C119&lt;&gt;"",COUNTIF('Side Cars'!F$2:N$2,C119),"")</f>
        <v/>
      </c>
      <c r="U119" s="202" t="str">
        <f>IF(C119&lt;&gt;"",COUNTIF('Contact Ctr'!A:A,C119),"")</f>
        <v/>
      </c>
    </row>
    <row r="120" spans="6:21" ht="15" x14ac:dyDescent="0.25">
      <c r="F120" s="26"/>
      <c r="L120" s="91"/>
      <c r="M120" s="26"/>
      <c r="P120" s="202" t="str">
        <f>IF(C120&lt;&gt;"",COUNTIF('Hunt Grps'!C$12:V$31,C120),"")</f>
        <v/>
      </c>
      <c r="Q120" s="202" t="str">
        <f>IF(C120&lt;&gt;"",COUNTIF('Call Pickup Grps'!B$3:U$33,C120),"")</f>
        <v/>
      </c>
      <c r="R120" s="202" t="str">
        <f>IFERROR(IF(LOOKUP(C120,'Call Rcrdg'!A$3:A$51)=C120,"Yes",""),"")</f>
        <v/>
      </c>
      <c r="S120" s="202" t="str">
        <f>IF(C120&lt;&gt;"",COUNTIF('Side Cars'!D$9:M$117,C120),"")</f>
        <v/>
      </c>
      <c r="T120" s="202" t="str">
        <f>IF(C120&lt;&gt;"",COUNTIF('Side Cars'!F$2:N$2,C120),"")</f>
        <v/>
      </c>
      <c r="U120" s="202" t="str">
        <f>IF(C120&lt;&gt;"",COUNTIF('Contact Ctr'!A:A,C120),"")</f>
        <v/>
      </c>
    </row>
    <row r="121" spans="6:21" ht="15" x14ac:dyDescent="0.25">
      <c r="F121" s="26"/>
      <c r="L121" s="91"/>
      <c r="M121" s="26"/>
      <c r="P121" s="202" t="str">
        <f>IF(C121&lt;&gt;"",COUNTIF('Hunt Grps'!C$12:V$31,C121),"")</f>
        <v/>
      </c>
      <c r="Q121" s="202" t="str">
        <f>IF(C121&lt;&gt;"",COUNTIF('Call Pickup Grps'!B$3:U$33,C121),"")</f>
        <v/>
      </c>
      <c r="R121" s="202" t="str">
        <f>IFERROR(IF(LOOKUP(C121,'Call Rcrdg'!A$3:A$51)=C121,"Yes",""),"")</f>
        <v/>
      </c>
      <c r="S121" s="202" t="str">
        <f>IF(C121&lt;&gt;"",COUNTIF('Side Cars'!D$9:M$117,C121),"")</f>
        <v/>
      </c>
      <c r="T121" s="202" t="str">
        <f>IF(C121&lt;&gt;"",COUNTIF('Side Cars'!F$2:N$2,C121),"")</f>
        <v/>
      </c>
      <c r="U121" s="202" t="str">
        <f>IF(C121&lt;&gt;"",COUNTIF('Contact Ctr'!A:A,C121),"")</f>
        <v/>
      </c>
    </row>
    <row r="122" spans="6:21" ht="15" x14ac:dyDescent="0.25">
      <c r="F122" s="26"/>
      <c r="L122" s="91"/>
      <c r="M122" s="26"/>
      <c r="P122" s="202" t="str">
        <f>IF(C122&lt;&gt;"",COUNTIF('Hunt Grps'!C$12:V$31,C122),"")</f>
        <v/>
      </c>
      <c r="Q122" s="202" t="str">
        <f>IF(C122&lt;&gt;"",COUNTIF('Call Pickup Grps'!B$3:U$33,C122),"")</f>
        <v/>
      </c>
      <c r="R122" s="202" t="str">
        <f>IFERROR(IF(LOOKUP(C122,'Call Rcrdg'!A$3:A$51)=C122,"Yes",""),"")</f>
        <v/>
      </c>
      <c r="S122" s="202" t="str">
        <f>IF(C122&lt;&gt;"",COUNTIF('Side Cars'!D$9:M$117,C122),"")</f>
        <v/>
      </c>
      <c r="T122" s="202" t="str">
        <f>IF(C122&lt;&gt;"",COUNTIF('Side Cars'!F$2:N$2,C122),"")</f>
        <v/>
      </c>
      <c r="U122" s="202" t="str">
        <f>IF(C122&lt;&gt;"",COUNTIF('Contact Ctr'!A:A,C122),"")</f>
        <v/>
      </c>
    </row>
    <row r="123" spans="6:21" ht="15" x14ac:dyDescent="0.25">
      <c r="F123" s="26"/>
      <c r="L123" s="91"/>
      <c r="M123" s="26"/>
      <c r="P123" s="202" t="str">
        <f>IF(C123&lt;&gt;"",COUNTIF('Hunt Grps'!C$12:V$31,C123),"")</f>
        <v/>
      </c>
      <c r="Q123" s="202" t="str">
        <f>IF(C123&lt;&gt;"",COUNTIF('Call Pickup Grps'!B$3:U$33,C123),"")</f>
        <v/>
      </c>
      <c r="R123" s="202" t="str">
        <f>IFERROR(IF(LOOKUP(C123,'Call Rcrdg'!A$3:A$51)=C123,"Yes",""),"")</f>
        <v/>
      </c>
      <c r="S123" s="202" t="str">
        <f>IF(C123&lt;&gt;"",COUNTIF('Side Cars'!D$9:M$117,C123),"")</f>
        <v/>
      </c>
      <c r="T123" s="202" t="str">
        <f>IF(C123&lt;&gt;"",COUNTIF('Side Cars'!F$2:N$2,C123),"")</f>
        <v/>
      </c>
      <c r="U123" s="202" t="str">
        <f>IF(C123&lt;&gt;"",COUNTIF('Contact Ctr'!A:A,C123),"")</f>
        <v/>
      </c>
    </row>
    <row r="124" spans="6:21" ht="15" x14ac:dyDescent="0.25">
      <c r="F124" s="26"/>
      <c r="L124" s="91"/>
      <c r="M124" s="26"/>
      <c r="P124" s="202" t="str">
        <f>IF(C124&lt;&gt;"",COUNTIF('Hunt Grps'!C$12:V$31,C124),"")</f>
        <v/>
      </c>
      <c r="Q124" s="202" t="str">
        <f>IF(C124&lt;&gt;"",COUNTIF('Call Pickup Grps'!B$3:U$33,C124),"")</f>
        <v/>
      </c>
      <c r="R124" s="202" t="str">
        <f>IFERROR(IF(LOOKUP(C124,'Call Rcrdg'!A$3:A$51)=C124,"Yes",""),"")</f>
        <v/>
      </c>
      <c r="S124" s="202" t="str">
        <f>IF(C124&lt;&gt;"",COUNTIF('Side Cars'!D$9:M$117,C124),"")</f>
        <v/>
      </c>
      <c r="T124" s="202" t="str">
        <f>IF(C124&lt;&gt;"",COUNTIF('Side Cars'!F$2:N$2,C124),"")</f>
        <v/>
      </c>
      <c r="U124" s="202" t="str">
        <f>IF(C124&lt;&gt;"",COUNTIF('Contact Ctr'!A:A,C124),"")</f>
        <v/>
      </c>
    </row>
    <row r="125" spans="6:21" ht="15" x14ac:dyDescent="0.25">
      <c r="F125" s="26"/>
      <c r="L125" s="91"/>
      <c r="M125" s="26"/>
      <c r="P125" s="202" t="str">
        <f>IF(C125&lt;&gt;"",COUNTIF('Hunt Grps'!C$12:V$31,C125),"")</f>
        <v/>
      </c>
      <c r="Q125" s="202" t="str">
        <f>IF(C125&lt;&gt;"",COUNTIF('Call Pickup Grps'!B$3:U$33,C125),"")</f>
        <v/>
      </c>
      <c r="R125" s="202" t="str">
        <f>IFERROR(IF(LOOKUP(C125,'Call Rcrdg'!A$3:A$51)=C125,"Yes",""),"")</f>
        <v/>
      </c>
      <c r="S125" s="202" t="str">
        <f>IF(C125&lt;&gt;"",COUNTIF('Side Cars'!D$9:M$117,C125),"")</f>
        <v/>
      </c>
      <c r="T125" s="202" t="str">
        <f>IF(C125&lt;&gt;"",COUNTIF('Side Cars'!F$2:N$2,C125),"")</f>
        <v/>
      </c>
      <c r="U125" s="202" t="str">
        <f>IF(C125&lt;&gt;"",COUNTIF('Contact Ctr'!A:A,C125),"")</f>
        <v/>
      </c>
    </row>
    <row r="126" spans="6:21" ht="15" x14ac:dyDescent="0.25">
      <c r="F126" s="26"/>
      <c r="L126" s="91"/>
      <c r="M126" s="26"/>
      <c r="P126" s="202" t="str">
        <f>IF(C126&lt;&gt;"",COUNTIF('Hunt Grps'!C$12:V$31,C126),"")</f>
        <v/>
      </c>
      <c r="Q126" s="202" t="str">
        <f>IF(C126&lt;&gt;"",COUNTIF('Call Pickup Grps'!B$3:U$33,C126),"")</f>
        <v/>
      </c>
      <c r="R126" s="202" t="str">
        <f>IFERROR(IF(LOOKUP(C126,'Call Rcrdg'!A$3:A$51)=C126,"Yes",""),"")</f>
        <v/>
      </c>
      <c r="S126" s="202" t="str">
        <f>IF(C126&lt;&gt;"",COUNTIF('Side Cars'!D$9:M$117,C126),"")</f>
        <v/>
      </c>
      <c r="T126" s="202" t="str">
        <f>IF(C126&lt;&gt;"",COUNTIF('Side Cars'!F$2:N$2,C126),"")</f>
        <v/>
      </c>
      <c r="U126" s="202" t="str">
        <f>IF(C126&lt;&gt;"",COUNTIF('Contact Ctr'!A:A,C126),"")</f>
        <v/>
      </c>
    </row>
    <row r="127" spans="6:21" ht="15" x14ac:dyDescent="0.25">
      <c r="F127" s="26"/>
      <c r="L127" s="91"/>
      <c r="M127" s="26"/>
      <c r="P127" s="202" t="str">
        <f>IF(C127&lt;&gt;"",COUNTIF('Hunt Grps'!C$12:V$31,C127),"")</f>
        <v/>
      </c>
      <c r="Q127" s="202" t="str">
        <f>IF(C127&lt;&gt;"",COUNTIF('Call Pickup Grps'!B$3:U$33,C127),"")</f>
        <v/>
      </c>
      <c r="R127" s="202" t="str">
        <f>IFERROR(IF(LOOKUP(C127,'Call Rcrdg'!A$3:A$51)=C127,"Yes",""),"")</f>
        <v/>
      </c>
      <c r="S127" s="202" t="str">
        <f>IF(C127&lt;&gt;"",COUNTIF('Side Cars'!D$9:M$117,C127),"")</f>
        <v/>
      </c>
      <c r="T127" s="202" t="str">
        <f>IF(C127&lt;&gt;"",COUNTIF('Side Cars'!F$2:N$2,C127),"")</f>
        <v/>
      </c>
      <c r="U127" s="202" t="str">
        <f>IF(C127&lt;&gt;"",COUNTIF('Contact Ctr'!A:A,C127),"")</f>
        <v/>
      </c>
    </row>
    <row r="128" spans="6:21" ht="15" x14ac:dyDescent="0.25">
      <c r="F128" s="26"/>
      <c r="L128" s="91"/>
      <c r="M128" s="26"/>
      <c r="P128" s="202" t="str">
        <f>IF(C128&lt;&gt;"",COUNTIF('Hunt Grps'!C$12:V$31,C128),"")</f>
        <v/>
      </c>
      <c r="Q128" s="202" t="str">
        <f>IF(C128&lt;&gt;"",COUNTIF('Call Pickup Grps'!B$3:U$33,C128),"")</f>
        <v/>
      </c>
      <c r="R128" s="202" t="str">
        <f>IFERROR(IF(LOOKUP(C128,'Call Rcrdg'!A$3:A$51)=C128,"Yes",""),"")</f>
        <v/>
      </c>
      <c r="S128" s="202" t="str">
        <f>IF(C128&lt;&gt;"",COUNTIF('Side Cars'!D$9:M$117,C128),"")</f>
        <v/>
      </c>
      <c r="T128" s="202" t="str">
        <f>IF(C128&lt;&gt;"",COUNTIF('Side Cars'!F$2:N$2,C128),"")</f>
        <v/>
      </c>
      <c r="U128" s="202" t="str">
        <f>IF(C128&lt;&gt;"",COUNTIF('Contact Ctr'!A:A,C128),"")</f>
        <v/>
      </c>
    </row>
    <row r="129" spans="6:21" ht="15" x14ac:dyDescent="0.25">
      <c r="F129" s="26"/>
      <c r="L129" s="91"/>
      <c r="M129" s="26"/>
      <c r="P129" s="202" t="str">
        <f>IF(C129&lt;&gt;"",COUNTIF('Hunt Grps'!C$12:V$31,C129),"")</f>
        <v/>
      </c>
      <c r="Q129" s="202" t="str">
        <f>IF(C129&lt;&gt;"",COUNTIF('Call Pickup Grps'!B$3:U$33,C129),"")</f>
        <v/>
      </c>
      <c r="R129" s="202" t="str">
        <f>IFERROR(IF(LOOKUP(C129,'Call Rcrdg'!A$3:A$51)=C129,"Yes",""),"")</f>
        <v/>
      </c>
      <c r="S129" s="202" t="str">
        <f>IF(C129&lt;&gt;"",COUNTIF('Side Cars'!D$9:M$117,C129),"")</f>
        <v/>
      </c>
      <c r="T129" s="202" t="str">
        <f>IF(C129&lt;&gt;"",COUNTIF('Side Cars'!F$2:N$2,C129),"")</f>
        <v/>
      </c>
      <c r="U129" s="202" t="str">
        <f>IF(C129&lt;&gt;"",COUNTIF('Contact Ctr'!A:A,C129),"")</f>
        <v/>
      </c>
    </row>
    <row r="130" spans="6:21" ht="15" x14ac:dyDescent="0.25">
      <c r="F130" s="26"/>
      <c r="L130" s="91"/>
      <c r="M130" s="26"/>
      <c r="P130" s="202" t="str">
        <f>IF(C130&lt;&gt;"",COUNTIF('Hunt Grps'!C$12:V$31,C130),"")</f>
        <v/>
      </c>
      <c r="Q130" s="202" t="str">
        <f>IF(C130&lt;&gt;"",COUNTIF('Call Pickup Grps'!B$3:U$33,C130),"")</f>
        <v/>
      </c>
      <c r="R130" s="202" t="str">
        <f>IFERROR(IF(LOOKUP(C130,'Call Rcrdg'!A$3:A$51)=C130,"Yes",""),"")</f>
        <v/>
      </c>
      <c r="S130" s="202" t="str">
        <f>IF(C130&lt;&gt;"",COUNTIF('Side Cars'!D$9:M$117,C130),"")</f>
        <v/>
      </c>
      <c r="T130" s="202" t="str">
        <f>IF(C130&lt;&gt;"",COUNTIF('Side Cars'!F$2:N$2,C130),"")</f>
        <v/>
      </c>
      <c r="U130" s="202" t="str">
        <f>IF(C130&lt;&gt;"",COUNTIF('Contact Ctr'!A:A,C130),"")</f>
        <v/>
      </c>
    </row>
    <row r="131" spans="6:21" ht="15" x14ac:dyDescent="0.25">
      <c r="F131" s="26"/>
      <c r="L131" s="91"/>
      <c r="M131" s="26"/>
      <c r="P131" s="202" t="str">
        <f>IF(C131&lt;&gt;"",COUNTIF('Hunt Grps'!C$12:V$31,C131),"")</f>
        <v/>
      </c>
      <c r="Q131" s="202" t="str">
        <f>IF(C131&lt;&gt;"",COUNTIF('Call Pickup Grps'!B$3:U$33,C131),"")</f>
        <v/>
      </c>
      <c r="R131" s="202" t="str">
        <f>IFERROR(IF(LOOKUP(C131,'Call Rcrdg'!A$3:A$51)=C131,"Yes",""),"")</f>
        <v/>
      </c>
      <c r="S131" s="202" t="str">
        <f>IF(C131&lt;&gt;"",COUNTIF('Side Cars'!D$9:M$117,C131),"")</f>
        <v/>
      </c>
      <c r="T131" s="202" t="str">
        <f>IF(C131&lt;&gt;"",COUNTIF('Side Cars'!F$2:N$2,C131),"")</f>
        <v/>
      </c>
      <c r="U131" s="202" t="str">
        <f>IF(C131&lt;&gt;"",COUNTIF('Contact Ctr'!A:A,C131),"")</f>
        <v/>
      </c>
    </row>
    <row r="132" spans="6:21" ht="15" x14ac:dyDescent="0.25">
      <c r="F132" s="26"/>
      <c r="L132" s="91"/>
      <c r="M132" s="26"/>
      <c r="P132" s="202" t="str">
        <f>IF(C132&lt;&gt;"",COUNTIF('Hunt Grps'!C$12:V$31,C132),"")</f>
        <v/>
      </c>
      <c r="Q132" s="202" t="str">
        <f>IF(C132&lt;&gt;"",COUNTIF('Call Pickup Grps'!B$3:U$33,C132),"")</f>
        <v/>
      </c>
      <c r="R132" s="202" t="str">
        <f>IFERROR(IF(LOOKUP(C132,'Call Rcrdg'!A$3:A$51)=C132,"Yes",""),"")</f>
        <v/>
      </c>
      <c r="S132" s="202" t="str">
        <f>IF(C132&lt;&gt;"",COUNTIF('Side Cars'!D$9:M$117,C132),"")</f>
        <v/>
      </c>
      <c r="T132" s="202" t="str">
        <f>IF(C132&lt;&gt;"",COUNTIF('Side Cars'!F$2:N$2,C132),"")</f>
        <v/>
      </c>
      <c r="U132" s="202" t="str">
        <f>IF(C132&lt;&gt;"",COUNTIF('Contact Ctr'!A:A,C132),"")</f>
        <v/>
      </c>
    </row>
    <row r="133" spans="6:21" ht="15" x14ac:dyDescent="0.25">
      <c r="F133" s="26"/>
      <c r="L133" s="91"/>
      <c r="M133" s="26"/>
      <c r="P133" s="202" t="str">
        <f>IF(C133&lt;&gt;"",COUNTIF('Hunt Grps'!C$12:V$31,C133),"")</f>
        <v/>
      </c>
      <c r="Q133" s="202" t="str">
        <f>IF(C133&lt;&gt;"",COUNTIF('Call Pickup Grps'!B$3:U$33,C133),"")</f>
        <v/>
      </c>
      <c r="R133" s="202" t="str">
        <f>IFERROR(IF(LOOKUP(C133,'Call Rcrdg'!A$3:A$51)=C133,"Yes",""),"")</f>
        <v/>
      </c>
      <c r="S133" s="202" t="str">
        <f>IF(C133&lt;&gt;"",COUNTIF('Side Cars'!D$9:M$117,C133),"")</f>
        <v/>
      </c>
      <c r="T133" s="202" t="str">
        <f>IF(C133&lt;&gt;"",COUNTIF('Side Cars'!F$2:N$2,C133),"")</f>
        <v/>
      </c>
      <c r="U133" s="202" t="str">
        <f>IF(C133&lt;&gt;"",COUNTIF('Contact Ctr'!A:A,C133),"")</f>
        <v/>
      </c>
    </row>
    <row r="134" spans="6:21" ht="15" x14ac:dyDescent="0.25">
      <c r="F134" s="26"/>
      <c r="L134" s="91"/>
      <c r="M134" s="26"/>
      <c r="P134" s="202" t="str">
        <f>IF(C134&lt;&gt;"",COUNTIF('Hunt Grps'!C$12:V$31,C134),"")</f>
        <v/>
      </c>
      <c r="Q134" s="202" t="str">
        <f>IF(C134&lt;&gt;"",COUNTIF('Call Pickup Grps'!B$3:U$33,C134),"")</f>
        <v/>
      </c>
      <c r="R134" s="202" t="str">
        <f>IFERROR(IF(LOOKUP(C134,'Call Rcrdg'!A$3:A$51)=C134,"Yes",""),"")</f>
        <v/>
      </c>
      <c r="S134" s="202" t="str">
        <f>IF(C134&lt;&gt;"",COUNTIF('Side Cars'!D$9:M$117,C134),"")</f>
        <v/>
      </c>
      <c r="T134" s="202" t="str">
        <f>IF(C134&lt;&gt;"",COUNTIF('Side Cars'!F$2:N$2,C134),"")</f>
        <v/>
      </c>
      <c r="U134" s="202" t="str">
        <f>IF(C134&lt;&gt;"",COUNTIF('Contact Ctr'!A:A,C134),"")</f>
        <v/>
      </c>
    </row>
    <row r="135" spans="6:21" ht="15" x14ac:dyDescent="0.25">
      <c r="F135" s="26"/>
      <c r="L135" s="91"/>
      <c r="M135" s="26"/>
      <c r="P135" s="202" t="str">
        <f>IF(C135&lt;&gt;"",COUNTIF('Hunt Grps'!C$12:V$31,C135),"")</f>
        <v/>
      </c>
      <c r="Q135" s="202" t="str">
        <f>IF(C135&lt;&gt;"",COUNTIF('Call Pickup Grps'!B$3:U$33,C135),"")</f>
        <v/>
      </c>
      <c r="R135" s="202" t="str">
        <f>IFERROR(IF(LOOKUP(C135,'Call Rcrdg'!A$3:A$51)=C135,"Yes",""),"")</f>
        <v/>
      </c>
      <c r="S135" s="202" t="str">
        <f>IF(C135&lt;&gt;"",COUNTIF('Side Cars'!D$9:M$117,C135),"")</f>
        <v/>
      </c>
      <c r="T135" s="202" t="str">
        <f>IF(C135&lt;&gt;"",COUNTIF('Side Cars'!F$2:N$2,C135),"")</f>
        <v/>
      </c>
      <c r="U135" s="202" t="str">
        <f>IF(C135&lt;&gt;"",COUNTIF('Contact Ctr'!A:A,C135),"")</f>
        <v/>
      </c>
    </row>
    <row r="136" spans="6:21" ht="15" x14ac:dyDescent="0.25">
      <c r="F136" s="26"/>
      <c r="L136" s="91"/>
      <c r="M136" s="26"/>
      <c r="P136" s="202" t="str">
        <f>IF(C136&lt;&gt;"",COUNTIF('Hunt Grps'!C$12:V$31,C136),"")</f>
        <v/>
      </c>
      <c r="Q136" s="202" t="str">
        <f>IF(C136&lt;&gt;"",COUNTIF('Call Pickup Grps'!B$3:U$33,C136),"")</f>
        <v/>
      </c>
      <c r="R136" s="202" t="str">
        <f>IFERROR(IF(LOOKUP(C136,'Call Rcrdg'!A$3:A$51)=C136,"Yes",""),"")</f>
        <v/>
      </c>
      <c r="S136" s="202" t="str">
        <f>IF(C136&lt;&gt;"",COUNTIF('Side Cars'!D$9:M$117,C136),"")</f>
        <v/>
      </c>
      <c r="T136" s="202" t="str">
        <f>IF(C136&lt;&gt;"",COUNTIF('Side Cars'!F$2:N$2,C136),"")</f>
        <v/>
      </c>
      <c r="U136" s="202" t="str">
        <f>IF(C136&lt;&gt;"",COUNTIF('Contact Ctr'!A:A,C136),"")</f>
        <v/>
      </c>
    </row>
    <row r="137" spans="6:21" ht="15" x14ac:dyDescent="0.25">
      <c r="F137" s="26"/>
      <c r="L137" s="91"/>
      <c r="M137" s="26"/>
      <c r="P137" s="202" t="str">
        <f>IF(C137&lt;&gt;"",COUNTIF('Hunt Grps'!C$12:V$31,C137),"")</f>
        <v/>
      </c>
      <c r="Q137" s="202" t="str">
        <f>IF(C137&lt;&gt;"",COUNTIF('Call Pickup Grps'!B$3:U$33,C137),"")</f>
        <v/>
      </c>
      <c r="R137" s="202" t="str">
        <f>IFERROR(IF(LOOKUP(C137,'Call Rcrdg'!A$3:A$51)=C137,"Yes",""),"")</f>
        <v/>
      </c>
      <c r="S137" s="202" t="str">
        <f>IF(C137&lt;&gt;"",COUNTIF('Side Cars'!D$9:M$117,C137),"")</f>
        <v/>
      </c>
      <c r="T137" s="202" t="str">
        <f>IF(C137&lt;&gt;"",COUNTIF('Side Cars'!F$2:N$2,C137),"")</f>
        <v/>
      </c>
      <c r="U137" s="202" t="str">
        <f>IF(C137&lt;&gt;"",COUNTIF('Contact Ctr'!A:A,C137),"")</f>
        <v/>
      </c>
    </row>
    <row r="138" spans="6:21" ht="15" x14ac:dyDescent="0.25">
      <c r="F138" s="26"/>
      <c r="L138" s="91"/>
      <c r="M138" s="26"/>
      <c r="P138" s="202" t="str">
        <f>IF(C138&lt;&gt;"",COUNTIF('Hunt Grps'!C$12:V$31,C138),"")</f>
        <v/>
      </c>
      <c r="Q138" s="202" t="str">
        <f>IF(C138&lt;&gt;"",COUNTIF('Call Pickup Grps'!B$3:U$33,C138),"")</f>
        <v/>
      </c>
      <c r="R138" s="202" t="str">
        <f>IFERROR(IF(LOOKUP(C138,'Call Rcrdg'!A$3:A$51)=C138,"Yes",""),"")</f>
        <v/>
      </c>
      <c r="S138" s="202" t="str">
        <f>IF(C138&lt;&gt;"",COUNTIF('Side Cars'!D$9:M$117,C138),"")</f>
        <v/>
      </c>
      <c r="T138" s="202" t="str">
        <f>IF(C138&lt;&gt;"",COUNTIF('Side Cars'!F$2:N$2,C138),"")</f>
        <v/>
      </c>
      <c r="U138" s="202" t="str">
        <f>IF(C138&lt;&gt;"",COUNTIF('Contact Ctr'!A:A,C138),"")</f>
        <v/>
      </c>
    </row>
    <row r="139" spans="6:21" ht="15" x14ac:dyDescent="0.25">
      <c r="F139" s="26"/>
      <c r="L139" s="91"/>
      <c r="M139" s="26"/>
      <c r="P139" s="202" t="str">
        <f>IF(C139&lt;&gt;"",COUNTIF('Hunt Grps'!C$12:V$31,C139),"")</f>
        <v/>
      </c>
      <c r="Q139" s="202" t="str">
        <f>IF(C139&lt;&gt;"",COUNTIF('Call Pickup Grps'!B$3:U$33,C139),"")</f>
        <v/>
      </c>
      <c r="R139" s="202" t="str">
        <f>IFERROR(IF(LOOKUP(C139,'Call Rcrdg'!A$3:A$51)=C139,"Yes",""),"")</f>
        <v/>
      </c>
      <c r="S139" s="202" t="str">
        <f>IF(C139&lt;&gt;"",COUNTIF('Side Cars'!D$9:M$117,C139),"")</f>
        <v/>
      </c>
      <c r="T139" s="202" t="str">
        <f>IF(C139&lt;&gt;"",COUNTIF('Side Cars'!F$2:N$2,C139),"")</f>
        <v/>
      </c>
      <c r="U139" s="202" t="str">
        <f>IF(C139&lt;&gt;"",COUNTIF('Contact Ctr'!A:A,C139),"")</f>
        <v/>
      </c>
    </row>
    <row r="140" spans="6:21" ht="15" x14ac:dyDescent="0.25">
      <c r="F140" s="26"/>
      <c r="L140" s="91"/>
      <c r="M140" s="26"/>
      <c r="P140" s="202" t="str">
        <f>IF(C140&lt;&gt;"",COUNTIF('Hunt Grps'!C$12:V$31,C140),"")</f>
        <v/>
      </c>
      <c r="Q140" s="202" t="str">
        <f>IF(C140&lt;&gt;"",COUNTIF('Call Pickup Grps'!B$3:U$33,C140),"")</f>
        <v/>
      </c>
      <c r="R140" s="202" t="str">
        <f>IFERROR(IF(LOOKUP(C140,'Call Rcrdg'!A$3:A$51)=C140,"Yes",""),"")</f>
        <v/>
      </c>
      <c r="S140" s="202" t="str">
        <f>IF(C140&lt;&gt;"",COUNTIF('Side Cars'!D$9:M$117,C140),"")</f>
        <v/>
      </c>
      <c r="T140" s="202" t="str">
        <f>IF(C140&lt;&gt;"",COUNTIF('Side Cars'!F$2:N$2,C140),"")</f>
        <v/>
      </c>
      <c r="U140" s="202" t="str">
        <f>IF(C140&lt;&gt;"",COUNTIF('Contact Ctr'!A:A,C140),"")</f>
        <v/>
      </c>
    </row>
    <row r="141" spans="6:21" ht="15" x14ac:dyDescent="0.25">
      <c r="F141" s="26"/>
      <c r="L141" s="91"/>
      <c r="M141" s="26"/>
      <c r="P141" s="202" t="str">
        <f>IF(C141&lt;&gt;"",COUNTIF('Hunt Grps'!C$12:V$31,C141),"")</f>
        <v/>
      </c>
      <c r="Q141" s="202" t="str">
        <f>IF(C141&lt;&gt;"",COUNTIF('Call Pickup Grps'!B$3:U$33,C141),"")</f>
        <v/>
      </c>
      <c r="R141" s="202" t="str">
        <f>IFERROR(IF(LOOKUP(C141,'Call Rcrdg'!A$3:A$51)=C141,"Yes",""),"")</f>
        <v/>
      </c>
      <c r="S141" s="202" t="str">
        <f>IF(C141&lt;&gt;"",COUNTIF('Side Cars'!D$9:M$117,C141),"")</f>
        <v/>
      </c>
      <c r="T141" s="202" t="str">
        <f>IF(C141&lt;&gt;"",COUNTIF('Side Cars'!F$2:N$2,C141),"")</f>
        <v/>
      </c>
      <c r="U141" s="202" t="str">
        <f>IF(C141&lt;&gt;"",COUNTIF('Contact Ctr'!A:A,C141),"")</f>
        <v/>
      </c>
    </row>
    <row r="142" spans="6:21" ht="15" x14ac:dyDescent="0.25">
      <c r="F142" s="26"/>
      <c r="L142" s="91"/>
      <c r="M142" s="26"/>
      <c r="P142" s="202" t="str">
        <f>IF(C142&lt;&gt;"",COUNTIF('Hunt Grps'!C$12:V$31,C142),"")</f>
        <v/>
      </c>
      <c r="Q142" s="202" t="str">
        <f>IF(C142&lt;&gt;"",COUNTIF('Call Pickup Grps'!B$3:U$33,C142),"")</f>
        <v/>
      </c>
      <c r="R142" s="202" t="str">
        <f>IFERROR(IF(LOOKUP(C142,'Call Rcrdg'!A$3:A$51)=C142,"Yes",""),"")</f>
        <v/>
      </c>
      <c r="S142" s="202" t="str">
        <f>IF(C142&lt;&gt;"",COUNTIF('Side Cars'!D$9:M$117,C142),"")</f>
        <v/>
      </c>
      <c r="T142" s="202" t="str">
        <f>IF(C142&lt;&gt;"",COUNTIF('Side Cars'!F$2:N$2,C142),"")</f>
        <v/>
      </c>
      <c r="U142" s="202" t="str">
        <f>IF(C142&lt;&gt;"",COUNTIF('Contact Ctr'!A:A,C142),"")</f>
        <v/>
      </c>
    </row>
    <row r="143" spans="6:21" ht="15" x14ac:dyDescent="0.25">
      <c r="F143" s="26"/>
      <c r="L143" s="91"/>
      <c r="M143" s="26"/>
      <c r="P143" s="202" t="str">
        <f>IF(C143&lt;&gt;"",COUNTIF('Hunt Grps'!C$12:V$31,C143),"")</f>
        <v/>
      </c>
      <c r="Q143" s="202" t="str">
        <f>IF(C143&lt;&gt;"",COUNTIF('Call Pickup Grps'!B$3:U$33,C143),"")</f>
        <v/>
      </c>
      <c r="R143" s="202" t="str">
        <f>IFERROR(IF(LOOKUP(C143,'Call Rcrdg'!A$3:A$51)=C143,"Yes",""),"")</f>
        <v/>
      </c>
      <c r="S143" s="202" t="str">
        <f>IF(C143&lt;&gt;"",COUNTIF('Side Cars'!D$9:M$117,C143),"")</f>
        <v/>
      </c>
      <c r="T143" s="202" t="str">
        <f>IF(C143&lt;&gt;"",COUNTIF('Side Cars'!F$2:N$2,C143),"")</f>
        <v/>
      </c>
      <c r="U143" s="202" t="str">
        <f>IF(C143&lt;&gt;"",COUNTIF('Contact Ctr'!A:A,C143),"")</f>
        <v/>
      </c>
    </row>
    <row r="144" spans="6:21" ht="15" x14ac:dyDescent="0.25">
      <c r="F144" s="26"/>
      <c r="L144" s="91"/>
      <c r="M144" s="26"/>
      <c r="P144" s="202" t="str">
        <f>IF(C144&lt;&gt;"",COUNTIF('Hunt Grps'!C$12:V$31,C144),"")</f>
        <v/>
      </c>
      <c r="Q144" s="202" t="str">
        <f>IF(C144&lt;&gt;"",COUNTIF('Call Pickup Grps'!B$3:U$33,C144),"")</f>
        <v/>
      </c>
      <c r="R144" s="202" t="str">
        <f>IFERROR(IF(LOOKUP(C144,'Call Rcrdg'!A$3:A$51)=C144,"Yes",""),"")</f>
        <v/>
      </c>
      <c r="S144" s="202" t="str">
        <f>IF(C144&lt;&gt;"",COUNTIF('Side Cars'!D$9:M$117,C144),"")</f>
        <v/>
      </c>
      <c r="T144" s="202" t="str">
        <f>IF(C144&lt;&gt;"",COUNTIF('Side Cars'!F$2:N$2,C144),"")</f>
        <v/>
      </c>
      <c r="U144" s="202" t="str">
        <f>IF(C144&lt;&gt;"",COUNTIF('Contact Ctr'!A:A,C144),"")</f>
        <v/>
      </c>
    </row>
    <row r="145" spans="6:21" ht="15" x14ac:dyDescent="0.25">
      <c r="F145" s="26"/>
      <c r="L145" s="91"/>
      <c r="M145" s="26"/>
      <c r="P145" s="202" t="str">
        <f>IF(C145&lt;&gt;"",COUNTIF('Hunt Grps'!C$12:V$31,C145),"")</f>
        <v/>
      </c>
      <c r="Q145" s="202" t="str">
        <f>IF(C145&lt;&gt;"",COUNTIF('Call Pickup Grps'!B$3:U$33,C145),"")</f>
        <v/>
      </c>
      <c r="R145" s="202" t="str">
        <f>IFERROR(IF(LOOKUP(C145,'Call Rcrdg'!A$3:A$51)=C145,"Yes",""),"")</f>
        <v/>
      </c>
      <c r="S145" s="202" t="str">
        <f>IF(C145&lt;&gt;"",COUNTIF('Side Cars'!D$9:M$117,C145),"")</f>
        <v/>
      </c>
      <c r="T145" s="202" t="str">
        <f>IF(C145&lt;&gt;"",COUNTIF('Side Cars'!F$2:N$2,C145),"")</f>
        <v/>
      </c>
      <c r="U145" s="202" t="str">
        <f>IF(C145&lt;&gt;"",COUNTIF('Contact Ctr'!A:A,C145),"")</f>
        <v/>
      </c>
    </row>
    <row r="146" spans="6:21" ht="15" x14ac:dyDescent="0.25">
      <c r="F146" s="26"/>
      <c r="L146" s="91"/>
      <c r="M146" s="26"/>
      <c r="P146" s="202" t="str">
        <f>IF(C146&lt;&gt;"",COUNTIF('Hunt Grps'!C$12:V$31,C146),"")</f>
        <v/>
      </c>
      <c r="Q146" s="202" t="str">
        <f>IF(C146&lt;&gt;"",COUNTIF('Call Pickup Grps'!B$3:U$33,C146),"")</f>
        <v/>
      </c>
      <c r="R146" s="202" t="str">
        <f>IFERROR(IF(LOOKUP(C146,'Call Rcrdg'!A$3:A$51)=C146,"Yes",""),"")</f>
        <v/>
      </c>
      <c r="S146" s="202" t="str">
        <f>IF(C146&lt;&gt;"",COUNTIF('Side Cars'!D$9:M$117,C146),"")</f>
        <v/>
      </c>
      <c r="T146" s="202" t="str">
        <f>IF(C146&lt;&gt;"",COUNTIF('Side Cars'!F$2:N$2,C146),"")</f>
        <v/>
      </c>
      <c r="U146" s="202" t="str">
        <f>IF(C146&lt;&gt;"",COUNTIF('Contact Ctr'!A:A,C146),"")</f>
        <v/>
      </c>
    </row>
    <row r="147" spans="6:21" ht="15" x14ac:dyDescent="0.25">
      <c r="F147" s="26"/>
      <c r="L147" s="91"/>
      <c r="M147" s="26"/>
      <c r="P147" s="202" t="str">
        <f>IF(C147&lt;&gt;"",COUNTIF('Hunt Grps'!C$12:V$31,C147),"")</f>
        <v/>
      </c>
      <c r="Q147" s="202" t="str">
        <f>IF(C147&lt;&gt;"",COUNTIF('Call Pickup Grps'!B$3:U$33,C147),"")</f>
        <v/>
      </c>
      <c r="R147" s="202" t="str">
        <f>IFERROR(IF(LOOKUP(C147,'Call Rcrdg'!A$3:A$51)=C147,"Yes",""),"")</f>
        <v/>
      </c>
      <c r="S147" s="202" t="str">
        <f>IF(C147&lt;&gt;"",COUNTIF('Side Cars'!D$9:M$117,C147),"")</f>
        <v/>
      </c>
      <c r="T147" s="202" t="str">
        <f>IF(C147&lt;&gt;"",COUNTIF('Side Cars'!F$2:N$2,C147),"")</f>
        <v/>
      </c>
      <c r="U147" s="202" t="str">
        <f>IF(C147&lt;&gt;"",COUNTIF('Contact Ctr'!A:A,C147),"")</f>
        <v/>
      </c>
    </row>
    <row r="148" spans="6:21" ht="15" x14ac:dyDescent="0.25">
      <c r="F148" s="26"/>
      <c r="L148" s="91"/>
      <c r="M148" s="26"/>
      <c r="P148" s="202" t="str">
        <f>IF(C148&lt;&gt;"",COUNTIF('Hunt Grps'!C$12:V$31,C148),"")</f>
        <v/>
      </c>
      <c r="Q148" s="202" t="str">
        <f>IF(C148&lt;&gt;"",COUNTIF('Call Pickup Grps'!B$3:U$33,C148),"")</f>
        <v/>
      </c>
      <c r="R148" s="202" t="str">
        <f>IFERROR(IF(LOOKUP(C148,'Call Rcrdg'!A$3:A$51)=C148,"Yes",""),"")</f>
        <v/>
      </c>
      <c r="S148" s="202" t="str">
        <f>IF(C148&lt;&gt;"",COUNTIF('Side Cars'!D$9:M$117,C148),"")</f>
        <v/>
      </c>
      <c r="T148" s="202" t="str">
        <f>IF(C148&lt;&gt;"",COUNTIF('Side Cars'!F$2:N$2,C148),"")</f>
        <v/>
      </c>
      <c r="U148" s="202" t="str">
        <f>IF(C148&lt;&gt;"",COUNTIF('Contact Ctr'!A:A,C148),"")</f>
        <v/>
      </c>
    </row>
    <row r="149" spans="6:21" ht="15" x14ac:dyDescent="0.25">
      <c r="F149" s="26"/>
      <c r="L149" s="91"/>
      <c r="M149" s="26"/>
      <c r="P149" s="202" t="str">
        <f>IF(C149&lt;&gt;"",COUNTIF('Hunt Grps'!C$12:V$31,C149),"")</f>
        <v/>
      </c>
      <c r="Q149" s="202" t="str">
        <f>IF(C149&lt;&gt;"",COUNTIF('Call Pickup Grps'!B$3:U$33,C149),"")</f>
        <v/>
      </c>
      <c r="R149" s="202" t="str">
        <f>IFERROR(IF(LOOKUP(C149,'Call Rcrdg'!A$3:A$51)=C149,"Yes",""),"")</f>
        <v/>
      </c>
      <c r="S149" s="202" t="str">
        <f>IF(C149&lt;&gt;"",COUNTIF('Side Cars'!D$9:M$117,C149),"")</f>
        <v/>
      </c>
      <c r="T149" s="202" t="str">
        <f>IF(C149&lt;&gt;"",COUNTIF('Side Cars'!F$2:N$2,C149),"")</f>
        <v/>
      </c>
      <c r="U149" s="202" t="str">
        <f>IF(C149&lt;&gt;"",COUNTIF('Contact Ctr'!A:A,C149),"")</f>
        <v/>
      </c>
    </row>
    <row r="150" spans="6:21" ht="15" x14ac:dyDescent="0.25">
      <c r="F150" s="26"/>
      <c r="L150" s="91"/>
      <c r="M150" s="26"/>
      <c r="P150" s="202" t="str">
        <f>IF(C150&lt;&gt;"",COUNTIF('Hunt Grps'!C$12:V$31,C150),"")</f>
        <v/>
      </c>
      <c r="Q150" s="202" t="str">
        <f>IF(C150&lt;&gt;"",COUNTIF('Call Pickup Grps'!B$3:U$33,C150),"")</f>
        <v/>
      </c>
      <c r="R150" s="202" t="str">
        <f>IFERROR(IF(LOOKUP(C150,'Call Rcrdg'!A$3:A$51)=C150,"Yes",""),"")</f>
        <v/>
      </c>
      <c r="S150" s="202" t="str">
        <f>IF(C150&lt;&gt;"",COUNTIF('Side Cars'!D$9:M$117,C150),"")</f>
        <v/>
      </c>
      <c r="T150" s="202" t="str">
        <f>IF(C150&lt;&gt;"",COUNTIF('Side Cars'!F$2:N$2,C150),"")</f>
        <v/>
      </c>
      <c r="U150" s="202" t="str">
        <f>IF(C150&lt;&gt;"",COUNTIF('Contact Ctr'!A:A,C150),"")</f>
        <v/>
      </c>
    </row>
    <row r="151" spans="6:21" ht="15" x14ac:dyDescent="0.25">
      <c r="F151" s="26"/>
      <c r="L151" s="91"/>
      <c r="M151" s="26"/>
      <c r="P151" s="202" t="str">
        <f>IF(C151&lt;&gt;"",COUNTIF('Hunt Grps'!C$12:V$31,C151),"")</f>
        <v/>
      </c>
      <c r="Q151" s="202" t="str">
        <f>IF(C151&lt;&gt;"",COUNTIF('Call Pickup Grps'!B$3:U$33,C151),"")</f>
        <v/>
      </c>
      <c r="R151" s="202" t="str">
        <f>IFERROR(IF(LOOKUP(C151,'Call Rcrdg'!A$3:A$51)=C151,"Yes",""),"")</f>
        <v/>
      </c>
      <c r="S151" s="202" t="str">
        <f>IF(C151&lt;&gt;"",COUNTIF('Side Cars'!D$9:M$117,C151),"")</f>
        <v/>
      </c>
      <c r="T151" s="202" t="str">
        <f>IF(C151&lt;&gt;"",COUNTIF('Side Cars'!F$2:N$2,C151),"")</f>
        <v/>
      </c>
      <c r="U151" s="202" t="str">
        <f>IF(C151&lt;&gt;"",COUNTIF('Contact Ctr'!A:A,C151),"")</f>
        <v/>
      </c>
    </row>
    <row r="152" spans="6:21" ht="15" x14ac:dyDescent="0.25">
      <c r="F152" s="26"/>
      <c r="L152" s="91"/>
      <c r="M152" s="26"/>
      <c r="P152" s="202" t="str">
        <f>IF(C152&lt;&gt;"",COUNTIF('Hunt Grps'!C$12:V$31,C152),"")</f>
        <v/>
      </c>
      <c r="Q152" s="202" t="str">
        <f>IF(C152&lt;&gt;"",COUNTIF('Call Pickup Grps'!B$3:U$33,C152),"")</f>
        <v/>
      </c>
      <c r="R152" s="202" t="str">
        <f>IFERROR(IF(LOOKUP(C152,'Call Rcrdg'!A$3:A$51)=C152,"Yes",""),"")</f>
        <v/>
      </c>
      <c r="S152" s="202" t="str">
        <f>IF(C152&lt;&gt;"",COUNTIF('Side Cars'!D$9:M$117,C152),"")</f>
        <v/>
      </c>
      <c r="T152" s="202" t="str">
        <f>IF(C152&lt;&gt;"",COUNTIF('Side Cars'!F$2:N$2,C152),"")</f>
        <v/>
      </c>
      <c r="U152" s="202" t="str">
        <f>IF(C152&lt;&gt;"",COUNTIF('Contact Ctr'!A:A,C152),"")</f>
        <v/>
      </c>
    </row>
    <row r="153" spans="6:21" ht="15" x14ac:dyDescent="0.25">
      <c r="F153" s="26"/>
      <c r="L153" s="91"/>
      <c r="M153" s="26"/>
      <c r="P153" s="202" t="str">
        <f>IF(C153&lt;&gt;"",COUNTIF('Hunt Grps'!C$12:V$31,C153),"")</f>
        <v/>
      </c>
      <c r="Q153" s="202" t="str">
        <f>IF(C153&lt;&gt;"",COUNTIF('Call Pickup Grps'!B$3:U$33,C153),"")</f>
        <v/>
      </c>
      <c r="R153" s="202" t="str">
        <f>IFERROR(IF(LOOKUP(C153,'Call Rcrdg'!A$3:A$51)=C153,"Yes",""),"")</f>
        <v/>
      </c>
      <c r="S153" s="202" t="str">
        <f>IF(C153&lt;&gt;"",COUNTIF('Side Cars'!D$9:M$117,C153),"")</f>
        <v/>
      </c>
      <c r="T153" s="202" t="str">
        <f>IF(C153&lt;&gt;"",COUNTIF('Side Cars'!F$2:N$2,C153),"")</f>
        <v/>
      </c>
      <c r="U153" s="202" t="str">
        <f>IF(C153&lt;&gt;"",COUNTIF('Contact Ctr'!A:A,C153),"")</f>
        <v/>
      </c>
    </row>
    <row r="154" spans="6:21" ht="15" x14ac:dyDescent="0.25">
      <c r="F154" s="26"/>
      <c r="L154" s="91"/>
      <c r="M154" s="26"/>
      <c r="P154" s="202" t="str">
        <f>IF(C154&lt;&gt;"",COUNTIF('Hunt Grps'!C$12:V$31,C154),"")</f>
        <v/>
      </c>
      <c r="Q154" s="202" t="str">
        <f>IF(C154&lt;&gt;"",COUNTIF('Call Pickup Grps'!B$3:U$33,C154),"")</f>
        <v/>
      </c>
      <c r="R154" s="202" t="str">
        <f>IFERROR(IF(LOOKUP(C154,'Call Rcrdg'!A$3:A$51)=C154,"Yes",""),"")</f>
        <v/>
      </c>
      <c r="S154" s="202" t="str">
        <f>IF(C154&lt;&gt;"",COUNTIF('Side Cars'!D$9:M$117,C154),"")</f>
        <v/>
      </c>
      <c r="T154" s="202" t="str">
        <f>IF(C154&lt;&gt;"",COUNTIF('Side Cars'!F$2:N$2,C154),"")</f>
        <v/>
      </c>
      <c r="U154" s="202" t="str">
        <f>IF(C154&lt;&gt;"",COUNTIF('Contact Ctr'!A:A,C154),"")</f>
        <v/>
      </c>
    </row>
    <row r="155" spans="6:21" ht="15" x14ac:dyDescent="0.25">
      <c r="F155" s="26"/>
      <c r="L155" s="91"/>
      <c r="M155" s="26"/>
      <c r="P155" s="202" t="str">
        <f>IF(C155&lt;&gt;"",COUNTIF('Hunt Grps'!C$12:V$31,C155),"")</f>
        <v/>
      </c>
      <c r="Q155" s="202" t="str">
        <f>IF(C155&lt;&gt;"",COUNTIF('Call Pickup Grps'!B$3:U$33,C155),"")</f>
        <v/>
      </c>
      <c r="R155" s="202" t="str">
        <f>IFERROR(IF(LOOKUP(C155,'Call Rcrdg'!A$3:A$51)=C155,"Yes",""),"")</f>
        <v/>
      </c>
      <c r="S155" s="202" t="str">
        <f>IF(C155&lt;&gt;"",COUNTIF('Side Cars'!D$9:M$117,C155),"")</f>
        <v/>
      </c>
      <c r="T155" s="202" t="str">
        <f>IF(C155&lt;&gt;"",COUNTIF('Side Cars'!F$2:N$2,C155),"")</f>
        <v/>
      </c>
      <c r="U155" s="202" t="str">
        <f>IF(C155&lt;&gt;"",COUNTIF('Contact Ctr'!A:A,C155),"")</f>
        <v/>
      </c>
    </row>
    <row r="156" spans="6:21" ht="15" x14ac:dyDescent="0.25">
      <c r="F156" s="26"/>
      <c r="L156" s="91"/>
      <c r="M156" s="26"/>
      <c r="P156" s="202" t="str">
        <f>IF(C156&lt;&gt;"",COUNTIF('Hunt Grps'!C$12:V$31,C156),"")</f>
        <v/>
      </c>
      <c r="Q156" s="202" t="str">
        <f>IF(C156&lt;&gt;"",COUNTIF('Call Pickup Grps'!B$3:U$33,C156),"")</f>
        <v/>
      </c>
      <c r="R156" s="202" t="str">
        <f>IFERROR(IF(LOOKUP(C156,'Call Rcrdg'!A$3:A$51)=C156,"Yes",""),"")</f>
        <v/>
      </c>
      <c r="S156" s="202" t="str">
        <f>IF(C156&lt;&gt;"",COUNTIF('Side Cars'!D$9:M$117,C156),"")</f>
        <v/>
      </c>
      <c r="T156" s="202" t="str">
        <f>IF(C156&lt;&gt;"",COUNTIF('Side Cars'!F$2:N$2,C156),"")</f>
        <v/>
      </c>
      <c r="U156" s="202" t="str">
        <f>IF(C156&lt;&gt;"",COUNTIF('Contact Ctr'!A:A,C156),"")</f>
        <v/>
      </c>
    </row>
    <row r="157" spans="6:21" ht="15" x14ac:dyDescent="0.25">
      <c r="F157" s="26"/>
      <c r="L157" s="91"/>
      <c r="M157" s="26"/>
      <c r="P157" s="202" t="str">
        <f>IF(C157&lt;&gt;"",COUNTIF('Hunt Grps'!C$12:V$31,C157),"")</f>
        <v/>
      </c>
      <c r="Q157" s="202" t="str">
        <f>IF(C157&lt;&gt;"",COUNTIF('Call Pickup Grps'!B$3:U$33,C157),"")</f>
        <v/>
      </c>
      <c r="R157" s="202" t="str">
        <f>IFERROR(IF(LOOKUP(C157,'Call Rcrdg'!A$3:A$51)=C157,"Yes",""),"")</f>
        <v/>
      </c>
      <c r="S157" s="202" t="str">
        <f>IF(C157&lt;&gt;"",COUNTIF('Side Cars'!D$9:M$117,C157),"")</f>
        <v/>
      </c>
      <c r="T157" s="202" t="str">
        <f>IF(C157&lt;&gt;"",COUNTIF('Side Cars'!F$2:N$2,C157),"")</f>
        <v/>
      </c>
      <c r="U157" s="202" t="str">
        <f>IF(C157&lt;&gt;"",COUNTIF('Contact Ctr'!A:A,C157),"")</f>
        <v/>
      </c>
    </row>
    <row r="158" spans="6:21" ht="15" x14ac:dyDescent="0.25">
      <c r="F158" s="26"/>
      <c r="L158" s="91"/>
      <c r="M158" s="26"/>
      <c r="P158" s="202" t="str">
        <f>IF(C158&lt;&gt;"",COUNTIF('Hunt Grps'!C$12:V$31,C158),"")</f>
        <v/>
      </c>
      <c r="Q158" s="202" t="str">
        <f>IF(C158&lt;&gt;"",COUNTIF('Call Pickup Grps'!B$3:U$33,C158),"")</f>
        <v/>
      </c>
      <c r="R158" s="202" t="str">
        <f>IFERROR(IF(LOOKUP(C158,'Call Rcrdg'!A$3:A$51)=C158,"Yes",""),"")</f>
        <v/>
      </c>
      <c r="S158" s="202" t="str">
        <f>IF(C158&lt;&gt;"",COUNTIF('Side Cars'!D$9:M$117,C158),"")</f>
        <v/>
      </c>
      <c r="T158" s="202" t="str">
        <f>IF(C158&lt;&gt;"",COUNTIF('Side Cars'!F$2:N$2,C158),"")</f>
        <v/>
      </c>
      <c r="U158" s="202" t="str">
        <f>IF(C158&lt;&gt;"",COUNTIF('Contact Ctr'!A:A,C158),"")</f>
        <v/>
      </c>
    </row>
    <row r="159" spans="6:21" ht="15" x14ac:dyDescent="0.25">
      <c r="F159" s="26"/>
      <c r="L159" s="91"/>
      <c r="M159" s="26"/>
      <c r="P159" s="202" t="str">
        <f>IF(C159&lt;&gt;"",COUNTIF('Hunt Grps'!C$12:V$31,C159),"")</f>
        <v/>
      </c>
      <c r="Q159" s="202" t="str">
        <f>IF(C159&lt;&gt;"",COUNTIF('Call Pickup Grps'!B$3:U$33,C159),"")</f>
        <v/>
      </c>
      <c r="R159" s="202" t="str">
        <f>IFERROR(IF(LOOKUP(C159,'Call Rcrdg'!A$3:A$51)=C159,"Yes",""),"")</f>
        <v/>
      </c>
      <c r="S159" s="202" t="str">
        <f>IF(C159&lt;&gt;"",COUNTIF('Side Cars'!D$9:M$117,C159),"")</f>
        <v/>
      </c>
      <c r="T159" s="202" t="str">
        <f>IF(C159&lt;&gt;"",COUNTIF('Side Cars'!F$2:N$2,C159),"")</f>
        <v/>
      </c>
      <c r="U159" s="202" t="str">
        <f>IF(C159&lt;&gt;"",COUNTIF('Contact Ctr'!A:A,C159),"")</f>
        <v/>
      </c>
    </row>
    <row r="160" spans="6:21" ht="15" x14ac:dyDescent="0.25">
      <c r="F160" s="26"/>
      <c r="L160" s="91"/>
      <c r="M160" s="26"/>
      <c r="P160" s="202" t="str">
        <f>IF(C160&lt;&gt;"",COUNTIF('Hunt Grps'!C$12:V$31,C160),"")</f>
        <v/>
      </c>
      <c r="Q160" s="202" t="str">
        <f>IF(C160&lt;&gt;"",COUNTIF('Call Pickup Grps'!B$3:U$33,C160),"")</f>
        <v/>
      </c>
      <c r="R160" s="202" t="str">
        <f>IFERROR(IF(LOOKUP(C160,'Call Rcrdg'!A$3:A$51)=C160,"Yes",""),"")</f>
        <v/>
      </c>
      <c r="S160" s="202" t="str">
        <f>IF(C160&lt;&gt;"",COUNTIF('Side Cars'!D$9:M$117,C160),"")</f>
        <v/>
      </c>
      <c r="T160" s="202" t="str">
        <f>IF(C160&lt;&gt;"",COUNTIF('Side Cars'!F$2:N$2,C160),"")</f>
        <v/>
      </c>
      <c r="U160" s="202" t="str">
        <f>IF(C160&lt;&gt;"",COUNTIF('Contact Ctr'!A:A,C160),"")</f>
        <v/>
      </c>
    </row>
    <row r="161" spans="6:21" ht="15" x14ac:dyDescent="0.25">
      <c r="F161" s="26"/>
      <c r="L161" s="91"/>
      <c r="M161" s="26"/>
      <c r="P161" s="202" t="str">
        <f>IF(C161&lt;&gt;"",COUNTIF('Hunt Grps'!C$12:V$31,C161),"")</f>
        <v/>
      </c>
      <c r="Q161" s="202" t="str">
        <f>IF(C161&lt;&gt;"",COUNTIF('Call Pickup Grps'!B$3:U$33,C161),"")</f>
        <v/>
      </c>
      <c r="R161" s="202" t="str">
        <f>IFERROR(IF(LOOKUP(C161,'Call Rcrdg'!A$3:A$51)=C161,"Yes",""),"")</f>
        <v/>
      </c>
      <c r="S161" s="202" t="str">
        <f>IF(C161&lt;&gt;"",COUNTIF('Side Cars'!D$9:M$117,C161),"")</f>
        <v/>
      </c>
      <c r="T161" s="202" t="str">
        <f>IF(C161&lt;&gt;"",COUNTIF('Side Cars'!F$2:N$2,C161),"")</f>
        <v/>
      </c>
      <c r="U161" s="202" t="str">
        <f>IF(C161&lt;&gt;"",COUNTIF('Contact Ctr'!A:A,C161),"")</f>
        <v/>
      </c>
    </row>
    <row r="162" spans="6:21" ht="15" x14ac:dyDescent="0.25">
      <c r="F162" s="26"/>
      <c r="L162" s="91"/>
      <c r="M162" s="26"/>
      <c r="P162" s="202" t="str">
        <f>IF(C162&lt;&gt;"",COUNTIF('Hunt Grps'!C$12:V$31,C162),"")</f>
        <v/>
      </c>
      <c r="Q162" s="202" t="str">
        <f>IF(C162&lt;&gt;"",COUNTIF('Call Pickup Grps'!B$3:U$33,C162),"")</f>
        <v/>
      </c>
      <c r="R162" s="202" t="str">
        <f>IFERROR(IF(LOOKUP(C162,'Call Rcrdg'!A$3:A$51)=C162,"Yes",""),"")</f>
        <v/>
      </c>
      <c r="S162" s="202" t="str">
        <f>IF(C162&lt;&gt;"",COUNTIF('Side Cars'!D$9:M$117,C162),"")</f>
        <v/>
      </c>
      <c r="T162" s="202" t="str">
        <f>IF(C162&lt;&gt;"",COUNTIF('Side Cars'!F$2:N$2,C162),"")</f>
        <v/>
      </c>
      <c r="U162" s="202" t="str">
        <f>IF(C162&lt;&gt;"",COUNTIF('Contact Ctr'!A:A,C162),"")</f>
        <v/>
      </c>
    </row>
    <row r="163" spans="6:21" ht="15" x14ac:dyDescent="0.25">
      <c r="F163" s="26"/>
      <c r="L163" s="91"/>
      <c r="M163" s="26"/>
      <c r="P163" s="202" t="str">
        <f>IF(C163&lt;&gt;"",COUNTIF('Hunt Grps'!C$12:V$31,C163),"")</f>
        <v/>
      </c>
      <c r="Q163" s="202" t="str">
        <f>IF(C163&lt;&gt;"",COUNTIF('Call Pickup Grps'!B$3:U$33,C163),"")</f>
        <v/>
      </c>
      <c r="R163" s="202" t="str">
        <f>IFERROR(IF(LOOKUP(C163,'Call Rcrdg'!A$3:A$51)=C163,"Yes",""),"")</f>
        <v/>
      </c>
      <c r="S163" s="202" t="str">
        <f>IF(C163&lt;&gt;"",COUNTIF('Side Cars'!D$9:M$117,C163),"")</f>
        <v/>
      </c>
      <c r="T163" s="202" t="str">
        <f>IF(C163&lt;&gt;"",COUNTIF('Side Cars'!F$2:N$2,C163),"")</f>
        <v/>
      </c>
      <c r="U163" s="202" t="str">
        <f>IF(C163&lt;&gt;"",COUNTIF('Contact Ctr'!A:A,C163),"")</f>
        <v/>
      </c>
    </row>
    <row r="164" spans="6:21" ht="15" x14ac:dyDescent="0.25">
      <c r="F164" s="26"/>
      <c r="L164" s="91"/>
      <c r="M164" s="26"/>
      <c r="P164" s="202" t="str">
        <f>IF(C164&lt;&gt;"",COUNTIF('Hunt Grps'!C$12:V$31,C164),"")</f>
        <v/>
      </c>
      <c r="Q164" s="202" t="str">
        <f>IF(C164&lt;&gt;"",COUNTIF('Call Pickup Grps'!B$3:U$33,C164),"")</f>
        <v/>
      </c>
      <c r="R164" s="202" t="str">
        <f>IFERROR(IF(LOOKUP(C164,'Call Rcrdg'!A$3:A$51)=C164,"Yes",""),"")</f>
        <v/>
      </c>
      <c r="S164" s="202" t="str">
        <f>IF(C164&lt;&gt;"",COUNTIF('Side Cars'!D$9:M$117,C164),"")</f>
        <v/>
      </c>
      <c r="T164" s="202" t="str">
        <f>IF(C164&lt;&gt;"",COUNTIF('Side Cars'!F$2:N$2,C164),"")</f>
        <v/>
      </c>
      <c r="U164" s="202" t="str">
        <f>IF(C164&lt;&gt;"",COUNTIF('Contact Ctr'!A:A,C164),"")</f>
        <v/>
      </c>
    </row>
    <row r="165" spans="6:21" ht="15" x14ac:dyDescent="0.25">
      <c r="F165" s="26"/>
      <c r="L165" s="91"/>
      <c r="M165" s="26"/>
      <c r="P165" s="202" t="str">
        <f>IF(C165&lt;&gt;"",COUNTIF('Hunt Grps'!C$12:V$31,C165),"")</f>
        <v/>
      </c>
      <c r="Q165" s="202" t="str">
        <f>IF(C165&lt;&gt;"",COUNTIF('Call Pickup Grps'!B$3:U$33,C165),"")</f>
        <v/>
      </c>
      <c r="R165" s="202" t="str">
        <f>IFERROR(IF(LOOKUP(C165,'Call Rcrdg'!A$3:A$51)=C165,"Yes",""),"")</f>
        <v/>
      </c>
      <c r="S165" s="202" t="str">
        <f>IF(C165&lt;&gt;"",COUNTIF('Side Cars'!D$9:M$117,C165),"")</f>
        <v/>
      </c>
      <c r="T165" s="202" t="str">
        <f>IF(C165&lt;&gt;"",COUNTIF('Side Cars'!F$2:N$2,C165),"")</f>
        <v/>
      </c>
      <c r="U165" s="202" t="str">
        <f>IF(C165&lt;&gt;"",COUNTIF('Contact Ctr'!A:A,C165),"")</f>
        <v/>
      </c>
    </row>
    <row r="166" spans="6:21" ht="15" x14ac:dyDescent="0.25">
      <c r="F166" s="26"/>
      <c r="L166" s="91"/>
      <c r="M166" s="26"/>
      <c r="P166" s="202" t="str">
        <f>IF(C166&lt;&gt;"",COUNTIF('Hunt Grps'!C$12:V$31,C166),"")</f>
        <v/>
      </c>
      <c r="Q166" s="202" t="str">
        <f>IF(C166&lt;&gt;"",COUNTIF('Call Pickup Grps'!B$3:U$33,C166),"")</f>
        <v/>
      </c>
      <c r="R166" s="202" t="str">
        <f>IFERROR(IF(LOOKUP(C166,'Call Rcrdg'!A$3:A$51)=C166,"Yes",""),"")</f>
        <v/>
      </c>
      <c r="S166" s="202" t="str">
        <f>IF(C166&lt;&gt;"",COUNTIF('Side Cars'!D$9:M$117,C166),"")</f>
        <v/>
      </c>
      <c r="T166" s="202" t="str">
        <f>IF(C166&lt;&gt;"",COUNTIF('Side Cars'!F$2:N$2,C166),"")</f>
        <v/>
      </c>
      <c r="U166" s="202" t="str">
        <f>IF(C166&lt;&gt;"",COUNTIF('Contact Ctr'!A:A,C166),"")</f>
        <v/>
      </c>
    </row>
    <row r="167" spans="6:21" ht="15" x14ac:dyDescent="0.25">
      <c r="F167" s="26"/>
      <c r="L167" s="91"/>
      <c r="M167" s="26"/>
      <c r="P167" s="202" t="str">
        <f>IF(C167&lt;&gt;"",COUNTIF('Hunt Grps'!C$12:V$31,C167),"")</f>
        <v/>
      </c>
      <c r="Q167" s="202" t="str">
        <f>IF(C167&lt;&gt;"",COUNTIF('Call Pickup Grps'!B$3:U$33,C167),"")</f>
        <v/>
      </c>
      <c r="R167" s="202" t="str">
        <f>IFERROR(IF(LOOKUP(C167,'Call Rcrdg'!A$3:A$51)=C167,"Yes",""),"")</f>
        <v/>
      </c>
      <c r="S167" s="202" t="str">
        <f>IF(C167&lt;&gt;"",COUNTIF('Side Cars'!D$9:M$117,C167),"")</f>
        <v/>
      </c>
      <c r="T167" s="202" t="str">
        <f>IF(C167&lt;&gt;"",COUNTIF('Side Cars'!F$2:N$2,C167),"")</f>
        <v/>
      </c>
      <c r="U167" s="202" t="str">
        <f>IF(C167&lt;&gt;"",COUNTIF('Contact Ctr'!A:A,C167),"")</f>
        <v/>
      </c>
    </row>
    <row r="168" spans="6:21" ht="15" x14ac:dyDescent="0.25">
      <c r="F168" s="26"/>
      <c r="L168" s="91"/>
      <c r="M168" s="26"/>
      <c r="P168" s="202" t="str">
        <f>IF(C168&lt;&gt;"",COUNTIF('Hunt Grps'!C$12:V$31,C168),"")</f>
        <v/>
      </c>
      <c r="Q168" s="202" t="str">
        <f>IF(C168&lt;&gt;"",COUNTIF('Call Pickup Grps'!B$3:U$33,C168),"")</f>
        <v/>
      </c>
      <c r="R168" s="202" t="str">
        <f>IFERROR(IF(LOOKUP(C168,'Call Rcrdg'!A$3:A$51)=C168,"Yes",""),"")</f>
        <v/>
      </c>
      <c r="S168" s="202" t="str">
        <f>IF(C168&lt;&gt;"",COUNTIF('Side Cars'!D$9:M$117,C168),"")</f>
        <v/>
      </c>
      <c r="T168" s="202" t="str">
        <f>IF(C168&lt;&gt;"",COUNTIF('Side Cars'!F$2:N$2,C168),"")</f>
        <v/>
      </c>
      <c r="U168" s="202" t="str">
        <f>IF(C168&lt;&gt;"",COUNTIF('Contact Ctr'!A:A,C168),"")</f>
        <v/>
      </c>
    </row>
    <row r="169" spans="6:21" ht="15" x14ac:dyDescent="0.25">
      <c r="F169" s="26"/>
      <c r="L169" s="91"/>
      <c r="M169" s="26"/>
      <c r="P169" s="202" t="str">
        <f>IF(C169&lt;&gt;"",COUNTIF('Hunt Grps'!C$12:V$31,C169),"")</f>
        <v/>
      </c>
      <c r="Q169" s="202" t="str">
        <f>IF(C169&lt;&gt;"",COUNTIF('Call Pickup Grps'!B$3:U$33,C169),"")</f>
        <v/>
      </c>
      <c r="R169" s="202" t="str">
        <f>IFERROR(IF(LOOKUP(C169,'Call Rcrdg'!A$3:A$51)=C169,"Yes",""),"")</f>
        <v/>
      </c>
      <c r="S169" s="202" t="str">
        <f>IF(C169&lt;&gt;"",COUNTIF('Side Cars'!D$9:M$117,C169),"")</f>
        <v/>
      </c>
      <c r="T169" s="202" t="str">
        <f>IF(C169&lt;&gt;"",COUNTIF('Side Cars'!F$2:N$2,C169),"")</f>
        <v/>
      </c>
      <c r="U169" s="202" t="str">
        <f>IF(C169&lt;&gt;"",COUNTIF('Contact Ctr'!A:A,C169),"")</f>
        <v/>
      </c>
    </row>
    <row r="170" spans="6:21" ht="15" x14ac:dyDescent="0.25">
      <c r="F170" s="26"/>
      <c r="L170" s="91"/>
      <c r="M170" s="26"/>
      <c r="P170" s="202" t="str">
        <f>IF(C170&lt;&gt;"",COUNTIF('Hunt Grps'!C$12:V$31,C170),"")</f>
        <v/>
      </c>
      <c r="Q170" s="202" t="str">
        <f>IF(C170&lt;&gt;"",COUNTIF('Call Pickup Grps'!B$3:U$33,C170),"")</f>
        <v/>
      </c>
      <c r="R170" s="202" t="str">
        <f>IFERROR(IF(LOOKUP(C170,'Call Rcrdg'!A$3:A$51)=C170,"Yes",""),"")</f>
        <v/>
      </c>
      <c r="S170" s="202" t="str">
        <f>IF(C170&lt;&gt;"",COUNTIF('Side Cars'!D$9:M$117,C170),"")</f>
        <v/>
      </c>
      <c r="T170" s="202" t="str">
        <f>IF(C170&lt;&gt;"",COUNTIF('Side Cars'!F$2:N$2,C170),"")</f>
        <v/>
      </c>
      <c r="U170" s="202" t="str">
        <f>IF(C170&lt;&gt;"",COUNTIF('Contact Ctr'!A:A,C170),"")</f>
        <v/>
      </c>
    </row>
    <row r="171" spans="6:21" ht="15" x14ac:dyDescent="0.25">
      <c r="F171" s="26"/>
      <c r="L171" s="91"/>
      <c r="M171" s="26"/>
      <c r="P171" s="202" t="str">
        <f>IF(C171&lt;&gt;"",COUNTIF('Hunt Grps'!C$12:V$31,C171),"")</f>
        <v/>
      </c>
      <c r="Q171" s="202" t="str">
        <f>IF(C171&lt;&gt;"",COUNTIF('Call Pickup Grps'!B$3:U$33,C171),"")</f>
        <v/>
      </c>
      <c r="R171" s="202" t="str">
        <f>IFERROR(IF(LOOKUP(C171,'Call Rcrdg'!A$3:A$51)=C171,"Yes",""),"")</f>
        <v/>
      </c>
      <c r="S171" s="202" t="str">
        <f>IF(C171&lt;&gt;"",COUNTIF('Side Cars'!D$9:M$117,C171),"")</f>
        <v/>
      </c>
      <c r="T171" s="202" t="str">
        <f>IF(C171&lt;&gt;"",COUNTIF('Side Cars'!F$2:N$2,C171),"")</f>
        <v/>
      </c>
      <c r="U171" s="202" t="str">
        <f>IF(C171&lt;&gt;"",COUNTIF('Contact Ctr'!A:A,C171),"")</f>
        <v/>
      </c>
    </row>
    <row r="172" spans="6:21" ht="15" x14ac:dyDescent="0.25">
      <c r="F172" s="26"/>
      <c r="L172" s="91"/>
      <c r="M172" s="26"/>
      <c r="P172" s="202" t="str">
        <f>IF(C172&lt;&gt;"",COUNTIF('Hunt Grps'!C$12:V$31,C172),"")</f>
        <v/>
      </c>
      <c r="Q172" s="202" t="str">
        <f>IF(C172&lt;&gt;"",COUNTIF('Call Pickup Grps'!B$3:U$33,C172),"")</f>
        <v/>
      </c>
      <c r="R172" s="202" t="str">
        <f>IFERROR(IF(LOOKUP(C172,'Call Rcrdg'!A$3:A$51)=C172,"Yes",""),"")</f>
        <v/>
      </c>
      <c r="S172" s="202" t="str">
        <f>IF(C172&lt;&gt;"",COUNTIF('Side Cars'!D$9:M$117,C172),"")</f>
        <v/>
      </c>
      <c r="T172" s="202" t="str">
        <f>IF(C172&lt;&gt;"",COUNTIF('Side Cars'!F$2:N$2,C172),"")</f>
        <v/>
      </c>
      <c r="U172" s="202" t="str">
        <f>IF(C172&lt;&gt;"",COUNTIF('Contact Ctr'!A:A,C172),"")</f>
        <v/>
      </c>
    </row>
    <row r="173" spans="6:21" ht="15" x14ac:dyDescent="0.25">
      <c r="F173" s="26"/>
      <c r="L173" s="91"/>
      <c r="M173" s="26"/>
      <c r="P173" s="202" t="str">
        <f>IF(C173&lt;&gt;"",COUNTIF('Hunt Grps'!C$12:V$31,C173),"")</f>
        <v/>
      </c>
      <c r="Q173" s="202" t="str">
        <f>IF(C173&lt;&gt;"",COUNTIF('Call Pickup Grps'!B$3:U$33,C173),"")</f>
        <v/>
      </c>
      <c r="R173" s="202" t="str">
        <f>IFERROR(IF(LOOKUP(C173,'Call Rcrdg'!A$3:A$51)=C173,"Yes",""),"")</f>
        <v/>
      </c>
      <c r="S173" s="202" t="str">
        <f>IF(C173&lt;&gt;"",COUNTIF('Side Cars'!D$9:M$117,C173),"")</f>
        <v/>
      </c>
      <c r="T173" s="202" t="str">
        <f>IF(C173&lt;&gt;"",COUNTIF('Side Cars'!F$2:N$2,C173),"")</f>
        <v/>
      </c>
      <c r="U173" s="202" t="str">
        <f>IF(C173&lt;&gt;"",COUNTIF('Contact Ctr'!A:A,C173),"")</f>
        <v/>
      </c>
    </row>
    <row r="174" spans="6:21" ht="15" x14ac:dyDescent="0.25">
      <c r="F174" s="26"/>
      <c r="L174" s="91"/>
      <c r="M174" s="26"/>
      <c r="P174" s="202" t="str">
        <f>IF(C174&lt;&gt;"",COUNTIF('Hunt Grps'!C$12:V$31,C174),"")</f>
        <v/>
      </c>
      <c r="Q174" s="202" t="str">
        <f>IF(C174&lt;&gt;"",COUNTIF('Call Pickup Grps'!B$3:U$33,C174),"")</f>
        <v/>
      </c>
      <c r="R174" s="202" t="str">
        <f>IFERROR(IF(LOOKUP(C174,'Call Rcrdg'!A$3:A$51)=C174,"Yes",""),"")</f>
        <v/>
      </c>
      <c r="S174" s="202" t="str">
        <f>IF(C174&lt;&gt;"",COUNTIF('Side Cars'!D$9:M$117,C174),"")</f>
        <v/>
      </c>
      <c r="T174" s="202" t="str">
        <f>IF(C174&lt;&gt;"",COUNTIF('Side Cars'!F$2:N$2,C174),"")</f>
        <v/>
      </c>
      <c r="U174" s="202" t="str">
        <f>IF(C174&lt;&gt;"",COUNTIF('Contact Ctr'!A:A,C174),"")</f>
        <v/>
      </c>
    </row>
    <row r="175" spans="6:21" ht="15" x14ac:dyDescent="0.25">
      <c r="F175" s="26"/>
      <c r="L175" s="91"/>
      <c r="M175" s="26"/>
      <c r="P175" s="202" t="str">
        <f>IF(C175&lt;&gt;"",COUNTIF('Hunt Grps'!C$12:V$31,C175),"")</f>
        <v/>
      </c>
      <c r="Q175" s="202" t="str">
        <f>IF(C175&lt;&gt;"",COUNTIF('Call Pickup Grps'!B$3:U$33,C175),"")</f>
        <v/>
      </c>
      <c r="R175" s="202" t="str">
        <f>IFERROR(IF(LOOKUP(C175,'Call Rcrdg'!A$3:A$51)=C175,"Yes",""),"")</f>
        <v/>
      </c>
      <c r="S175" s="202" t="str">
        <f>IF(C175&lt;&gt;"",COUNTIF('Side Cars'!D$9:M$117,C175),"")</f>
        <v/>
      </c>
      <c r="T175" s="202" t="str">
        <f>IF(C175&lt;&gt;"",COUNTIF('Side Cars'!F$2:N$2,C175),"")</f>
        <v/>
      </c>
      <c r="U175" s="202" t="str">
        <f>IF(C175&lt;&gt;"",COUNTIF('Contact Ctr'!A:A,C175),"")</f>
        <v/>
      </c>
    </row>
    <row r="176" spans="6:21" ht="15" x14ac:dyDescent="0.25">
      <c r="F176" s="26"/>
      <c r="L176" s="91"/>
      <c r="M176" s="26"/>
      <c r="P176" s="202" t="str">
        <f>IF(C176&lt;&gt;"",COUNTIF('Hunt Grps'!C$12:V$31,C176),"")</f>
        <v/>
      </c>
      <c r="Q176" s="202" t="str">
        <f>IF(C176&lt;&gt;"",COUNTIF('Call Pickup Grps'!B$3:U$33,C176),"")</f>
        <v/>
      </c>
      <c r="R176" s="202" t="str">
        <f>IFERROR(IF(LOOKUP(C176,'Call Rcrdg'!A$3:A$51)=C176,"Yes",""),"")</f>
        <v/>
      </c>
      <c r="S176" s="202" t="str">
        <f>IF(C176&lt;&gt;"",COUNTIF('Side Cars'!D$9:M$117,C176),"")</f>
        <v/>
      </c>
      <c r="T176" s="202" t="str">
        <f>IF(C176&lt;&gt;"",COUNTIF('Side Cars'!F$2:N$2,C176),"")</f>
        <v/>
      </c>
      <c r="U176" s="202" t="str">
        <f>IF(C176&lt;&gt;"",COUNTIF('Contact Ctr'!A:A,C176),"")</f>
        <v/>
      </c>
    </row>
    <row r="177" spans="6:21" ht="15" x14ac:dyDescent="0.25">
      <c r="F177" s="26"/>
      <c r="L177" s="91"/>
      <c r="M177" s="26"/>
      <c r="P177" s="202" t="str">
        <f>IF(C177&lt;&gt;"",COUNTIF('Hunt Grps'!C$12:V$31,C177),"")</f>
        <v/>
      </c>
      <c r="Q177" s="202" t="str">
        <f>IF(C177&lt;&gt;"",COUNTIF('Call Pickup Grps'!B$3:U$33,C177),"")</f>
        <v/>
      </c>
      <c r="R177" s="202" t="str">
        <f>IFERROR(IF(LOOKUP(C177,'Call Rcrdg'!A$3:A$51)=C177,"Yes",""),"")</f>
        <v/>
      </c>
      <c r="S177" s="202" t="str">
        <f>IF(C177&lt;&gt;"",COUNTIF('Side Cars'!D$9:M$117,C177),"")</f>
        <v/>
      </c>
      <c r="T177" s="202" t="str">
        <f>IF(C177&lt;&gt;"",COUNTIF('Side Cars'!F$2:N$2,C177),"")</f>
        <v/>
      </c>
      <c r="U177" s="202" t="str">
        <f>IF(C177&lt;&gt;"",COUNTIF('Contact Ctr'!A:A,C177),"")</f>
        <v/>
      </c>
    </row>
    <row r="178" spans="6:21" ht="15" x14ac:dyDescent="0.25">
      <c r="F178" s="26"/>
      <c r="L178" s="91"/>
      <c r="M178" s="26"/>
      <c r="P178" s="202" t="str">
        <f>IF(C178&lt;&gt;"",COUNTIF('Hunt Grps'!C$12:V$31,C178),"")</f>
        <v/>
      </c>
      <c r="Q178" s="202" t="str">
        <f>IF(C178&lt;&gt;"",COUNTIF('Call Pickup Grps'!B$3:U$33,C178),"")</f>
        <v/>
      </c>
      <c r="R178" s="202" t="str">
        <f>IFERROR(IF(LOOKUP(C178,'Call Rcrdg'!A$3:A$51)=C178,"Yes",""),"")</f>
        <v/>
      </c>
      <c r="S178" s="202" t="str">
        <f>IF(C178&lt;&gt;"",COUNTIF('Side Cars'!D$9:M$117,C178),"")</f>
        <v/>
      </c>
      <c r="T178" s="202" t="str">
        <f>IF(C178&lt;&gt;"",COUNTIF('Side Cars'!F$2:N$2,C178),"")</f>
        <v/>
      </c>
      <c r="U178" s="202" t="str">
        <f>IF(C178&lt;&gt;"",COUNTIF('Contact Ctr'!A:A,C178),"")</f>
        <v/>
      </c>
    </row>
    <row r="179" spans="6:21" ht="15" x14ac:dyDescent="0.25">
      <c r="F179" s="26"/>
      <c r="L179" s="91"/>
      <c r="M179" s="26"/>
      <c r="P179" s="202" t="str">
        <f>IF(C179&lt;&gt;"",COUNTIF('Hunt Grps'!C$12:V$31,C179),"")</f>
        <v/>
      </c>
      <c r="Q179" s="202" t="str">
        <f>IF(C179&lt;&gt;"",COUNTIF('Call Pickup Grps'!B$3:U$33,C179),"")</f>
        <v/>
      </c>
      <c r="R179" s="202" t="str">
        <f>IFERROR(IF(LOOKUP(C179,'Call Rcrdg'!A$3:A$51)=C179,"Yes",""),"")</f>
        <v/>
      </c>
      <c r="S179" s="202" t="str">
        <f>IF(C179&lt;&gt;"",COUNTIF('Side Cars'!D$9:M$117,C179),"")</f>
        <v/>
      </c>
      <c r="T179" s="202" t="str">
        <f>IF(C179&lt;&gt;"",COUNTIF('Side Cars'!F$2:N$2,C179),"")</f>
        <v/>
      </c>
      <c r="U179" s="202" t="str">
        <f>IF(C179&lt;&gt;"",COUNTIF('Contact Ctr'!A:A,C179),"")</f>
        <v/>
      </c>
    </row>
    <row r="180" spans="6:21" ht="15" x14ac:dyDescent="0.25">
      <c r="F180" s="26"/>
      <c r="L180" s="91"/>
      <c r="M180" s="26"/>
      <c r="P180" s="202" t="str">
        <f>IF(C180&lt;&gt;"",COUNTIF('Hunt Grps'!C$12:V$31,C180),"")</f>
        <v/>
      </c>
      <c r="Q180" s="202" t="str">
        <f>IF(C180&lt;&gt;"",COUNTIF('Call Pickup Grps'!B$3:U$33,C180),"")</f>
        <v/>
      </c>
      <c r="R180" s="202" t="str">
        <f>IFERROR(IF(LOOKUP(C180,'Call Rcrdg'!A$3:A$51)=C180,"Yes",""),"")</f>
        <v/>
      </c>
      <c r="S180" s="202" t="str">
        <f>IF(C180&lt;&gt;"",COUNTIF('Side Cars'!D$9:M$117,C180),"")</f>
        <v/>
      </c>
      <c r="T180" s="202" t="str">
        <f>IF(C180&lt;&gt;"",COUNTIF('Side Cars'!F$2:N$2,C180),"")</f>
        <v/>
      </c>
      <c r="U180" s="202" t="str">
        <f>IF(C180&lt;&gt;"",COUNTIF('Contact Ctr'!A:A,C180),"")</f>
        <v/>
      </c>
    </row>
    <row r="181" spans="6:21" ht="15" x14ac:dyDescent="0.25">
      <c r="F181" s="26"/>
      <c r="L181" s="91"/>
      <c r="M181" s="26"/>
      <c r="P181" s="202" t="str">
        <f>IF(C181&lt;&gt;"",COUNTIF('Hunt Grps'!C$12:V$31,C181),"")</f>
        <v/>
      </c>
      <c r="Q181" s="202" t="str">
        <f>IF(C181&lt;&gt;"",COUNTIF('Call Pickup Grps'!B$3:U$33,C181),"")</f>
        <v/>
      </c>
      <c r="R181" s="202" t="str">
        <f>IFERROR(IF(LOOKUP(C181,'Call Rcrdg'!A$3:A$51)=C181,"Yes",""),"")</f>
        <v/>
      </c>
      <c r="S181" s="202" t="str">
        <f>IF(C181&lt;&gt;"",COUNTIF('Side Cars'!D$9:M$117,C181),"")</f>
        <v/>
      </c>
      <c r="T181" s="202" t="str">
        <f>IF(C181&lt;&gt;"",COUNTIF('Side Cars'!F$2:N$2,C181),"")</f>
        <v/>
      </c>
      <c r="U181" s="202" t="str">
        <f>IF(C181&lt;&gt;"",COUNTIF('Contact Ctr'!A:A,C181),"")</f>
        <v/>
      </c>
    </row>
    <row r="182" spans="6:21" ht="15" x14ac:dyDescent="0.25">
      <c r="F182" s="26"/>
      <c r="L182" s="91"/>
      <c r="M182" s="26"/>
      <c r="P182" s="202" t="str">
        <f>IF(C182&lt;&gt;"",COUNTIF('Hunt Grps'!C$12:V$31,C182),"")</f>
        <v/>
      </c>
      <c r="Q182" s="202" t="str">
        <f>IF(C182&lt;&gt;"",COUNTIF('Call Pickup Grps'!B$3:U$33,C182),"")</f>
        <v/>
      </c>
      <c r="R182" s="202" t="str">
        <f>IFERROR(IF(LOOKUP(C182,'Call Rcrdg'!A$3:A$51)=C182,"Yes",""),"")</f>
        <v/>
      </c>
      <c r="S182" s="202" t="str">
        <f>IF(C182&lt;&gt;"",COUNTIF('Side Cars'!D$9:M$117,C182),"")</f>
        <v/>
      </c>
      <c r="T182" s="202" t="str">
        <f>IF(C182&lt;&gt;"",COUNTIF('Side Cars'!F$2:N$2,C182),"")</f>
        <v/>
      </c>
      <c r="U182" s="202" t="str">
        <f>IF(C182&lt;&gt;"",COUNTIF('Contact Ctr'!A:A,C182),"")</f>
        <v/>
      </c>
    </row>
    <row r="183" spans="6:21" ht="15" x14ac:dyDescent="0.25">
      <c r="F183" s="26"/>
      <c r="L183" s="91"/>
      <c r="M183" s="26"/>
      <c r="P183" s="202" t="str">
        <f>IF(C183&lt;&gt;"",COUNTIF('Hunt Grps'!C$12:V$31,C183),"")</f>
        <v/>
      </c>
      <c r="Q183" s="202" t="str">
        <f>IF(C183&lt;&gt;"",COUNTIF('Call Pickup Grps'!B$3:U$33,C183),"")</f>
        <v/>
      </c>
      <c r="R183" s="202" t="str">
        <f>IFERROR(IF(LOOKUP(C183,'Call Rcrdg'!A$3:A$51)=C183,"Yes",""),"")</f>
        <v/>
      </c>
      <c r="S183" s="202" t="str">
        <f>IF(C183&lt;&gt;"",COUNTIF('Side Cars'!D$9:M$117,C183),"")</f>
        <v/>
      </c>
      <c r="T183" s="202" t="str">
        <f>IF(C183&lt;&gt;"",COUNTIF('Side Cars'!F$2:N$2,C183),"")</f>
        <v/>
      </c>
      <c r="U183" s="202" t="str">
        <f>IF(C183&lt;&gt;"",COUNTIF('Contact Ctr'!A:A,C183),"")</f>
        <v/>
      </c>
    </row>
    <row r="184" spans="6:21" ht="15" x14ac:dyDescent="0.25">
      <c r="F184" s="26"/>
      <c r="L184" s="91"/>
      <c r="M184" s="26"/>
      <c r="P184" s="202" t="str">
        <f>IF(C184&lt;&gt;"",COUNTIF('Hunt Grps'!C$12:V$31,C184),"")</f>
        <v/>
      </c>
      <c r="Q184" s="202" t="str">
        <f>IF(C184&lt;&gt;"",COUNTIF('Call Pickup Grps'!B$3:U$33,C184),"")</f>
        <v/>
      </c>
      <c r="R184" s="202" t="str">
        <f>IFERROR(IF(LOOKUP(C184,'Call Rcrdg'!A$3:A$51)=C184,"Yes",""),"")</f>
        <v/>
      </c>
      <c r="S184" s="202" t="str">
        <f>IF(C184&lt;&gt;"",COUNTIF('Side Cars'!D$9:M$117,C184),"")</f>
        <v/>
      </c>
      <c r="T184" s="202" t="str">
        <f>IF(C184&lt;&gt;"",COUNTIF('Side Cars'!F$2:N$2,C184),"")</f>
        <v/>
      </c>
      <c r="U184" s="202" t="str">
        <f>IF(C184&lt;&gt;"",COUNTIF('Contact Ctr'!A:A,C184),"")</f>
        <v/>
      </c>
    </row>
    <row r="185" spans="6:21" ht="15" x14ac:dyDescent="0.25">
      <c r="F185" s="26"/>
      <c r="L185" s="91"/>
      <c r="M185" s="26"/>
      <c r="P185" s="202" t="str">
        <f>IF(C185&lt;&gt;"",COUNTIF('Hunt Grps'!C$12:V$31,C185),"")</f>
        <v/>
      </c>
      <c r="Q185" s="202" t="str">
        <f>IF(C185&lt;&gt;"",COUNTIF('Call Pickup Grps'!B$3:U$33,C185),"")</f>
        <v/>
      </c>
      <c r="R185" s="202" t="str">
        <f>IFERROR(IF(LOOKUP(C185,'Call Rcrdg'!A$3:A$51)=C185,"Yes",""),"")</f>
        <v/>
      </c>
      <c r="S185" s="202" t="str">
        <f>IF(C185&lt;&gt;"",COUNTIF('Side Cars'!D$9:M$117,C185),"")</f>
        <v/>
      </c>
      <c r="T185" s="202" t="str">
        <f>IF(C185&lt;&gt;"",COUNTIF('Side Cars'!F$2:N$2,C185),"")</f>
        <v/>
      </c>
      <c r="U185" s="202" t="str">
        <f>IF(C185&lt;&gt;"",COUNTIF('Contact Ctr'!A:A,C185),"")</f>
        <v/>
      </c>
    </row>
    <row r="186" spans="6:21" ht="15" x14ac:dyDescent="0.25">
      <c r="F186" s="26"/>
      <c r="L186" s="91"/>
      <c r="M186" s="26"/>
      <c r="P186" s="202" t="str">
        <f>IF(C186&lt;&gt;"",COUNTIF('Hunt Grps'!C$12:V$31,C186),"")</f>
        <v/>
      </c>
      <c r="Q186" s="202" t="str">
        <f>IF(C186&lt;&gt;"",COUNTIF('Call Pickup Grps'!B$3:U$33,C186),"")</f>
        <v/>
      </c>
      <c r="R186" s="202" t="str">
        <f>IFERROR(IF(LOOKUP(C186,'Call Rcrdg'!A$3:A$51)=C186,"Yes",""),"")</f>
        <v/>
      </c>
      <c r="S186" s="202" t="str">
        <f>IF(C186&lt;&gt;"",COUNTIF('Side Cars'!D$9:M$117,C186),"")</f>
        <v/>
      </c>
      <c r="T186" s="202" t="str">
        <f>IF(C186&lt;&gt;"",COUNTIF('Side Cars'!F$2:N$2,C186),"")</f>
        <v/>
      </c>
      <c r="U186" s="202" t="str">
        <f>IF(C186&lt;&gt;"",COUNTIF('Contact Ctr'!A:A,C186),"")</f>
        <v/>
      </c>
    </row>
    <row r="187" spans="6:21" ht="15" x14ac:dyDescent="0.25">
      <c r="F187" s="26"/>
      <c r="L187" s="91"/>
      <c r="M187" s="26"/>
      <c r="P187" s="202" t="str">
        <f>IF(C187&lt;&gt;"",COUNTIF('Hunt Grps'!C$12:V$31,C187),"")</f>
        <v/>
      </c>
      <c r="Q187" s="202" t="str">
        <f>IF(C187&lt;&gt;"",COUNTIF('Call Pickup Grps'!B$3:U$33,C187),"")</f>
        <v/>
      </c>
      <c r="R187" s="202" t="str">
        <f>IFERROR(IF(LOOKUP(C187,'Call Rcrdg'!A$3:A$51)=C187,"Yes",""),"")</f>
        <v/>
      </c>
      <c r="S187" s="202" t="str">
        <f>IF(C187&lt;&gt;"",COUNTIF('Side Cars'!D$9:M$117,C187),"")</f>
        <v/>
      </c>
      <c r="T187" s="202" t="str">
        <f>IF(C187&lt;&gt;"",COUNTIF('Side Cars'!F$2:N$2,C187),"")</f>
        <v/>
      </c>
      <c r="U187" s="202" t="str">
        <f>IF(C187&lt;&gt;"",COUNTIF('Contact Ctr'!A:A,C187),"")</f>
        <v/>
      </c>
    </row>
    <row r="188" spans="6:21" ht="15" x14ac:dyDescent="0.25">
      <c r="F188" s="26"/>
      <c r="L188" s="91"/>
      <c r="M188" s="26"/>
      <c r="P188" s="202" t="str">
        <f>IF(C188&lt;&gt;"",COUNTIF('Hunt Grps'!C$12:V$31,C188),"")</f>
        <v/>
      </c>
      <c r="Q188" s="202" t="str">
        <f>IF(C188&lt;&gt;"",COUNTIF('Call Pickup Grps'!B$3:U$33,C188),"")</f>
        <v/>
      </c>
      <c r="R188" s="202" t="str">
        <f>IFERROR(IF(LOOKUP(C188,'Call Rcrdg'!A$3:A$51)=C188,"Yes",""),"")</f>
        <v/>
      </c>
      <c r="S188" s="202" t="str">
        <f>IF(C188&lt;&gt;"",COUNTIF('Side Cars'!D$9:M$117,C188),"")</f>
        <v/>
      </c>
      <c r="T188" s="202" t="str">
        <f>IF(C188&lt;&gt;"",COUNTIF('Side Cars'!F$2:N$2,C188),"")</f>
        <v/>
      </c>
      <c r="U188" s="202" t="str">
        <f>IF(C188&lt;&gt;"",COUNTIF('Contact Ctr'!A:A,C188),"")</f>
        <v/>
      </c>
    </row>
    <row r="189" spans="6:21" ht="15" x14ac:dyDescent="0.25">
      <c r="F189" s="26"/>
      <c r="L189" s="91"/>
      <c r="M189" s="26"/>
      <c r="P189" s="202" t="str">
        <f>IF(C189&lt;&gt;"",COUNTIF('Hunt Grps'!C$12:V$31,C189),"")</f>
        <v/>
      </c>
      <c r="Q189" s="202" t="str">
        <f>IF(C189&lt;&gt;"",COUNTIF('Call Pickup Grps'!B$3:U$33,C189),"")</f>
        <v/>
      </c>
      <c r="R189" s="202" t="str">
        <f>IFERROR(IF(LOOKUP(C189,'Call Rcrdg'!A$3:A$51)=C189,"Yes",""),"")</f>
        <v/>
      </c>
      <c r="S189" s="202" t="str">
        <f>IF(C189&lt;&gt;"",COUNTIF('Side Cars'!D$9:M$117,C189),"")</f>
        <v/>
      </c>
      <c r="T189" s="202" t="str">
        <f>IF(C189&lt;&gt;"",COUNTIF('Side Cars'!F$2:N$2,C189),"")</f>
        <v/>
      </c>
      <c r="U189" s="202" t="str">
        <f>IF(C189&lt;&gt;"",COUNTIF('Contact Ctr'!A:A,C189),"")</f>
        <v/>
      </c>
    </row>
    <row r="190" spans="6:21" ht="15" x14ac:dyDescent="0.25">
      <c r="F190" s="26"/>
      <c r="L190" s="91"/>
      <c r="M190" s="26"/>
      <c r="P190" s="202" t="str">
        <f>IF(C190&lt;&gt;"",COUNTIF('Hunt Grps'!C$12:V$31,C190),"")</f>
        <v/>
      </c>
      <c r="Q190" s="202" t="str">
        <f>IF(C190&lt;&gt;"",COUNTIF('Call Pickup Grps'!B$3:U$33,C190),"")</f>
        <v/>
      </c>
      <c r="R190" s="202" t="str">
        <f>IFERROR(IF(LOOKUP(C190,'Call Rcrdg'!A$3:A$51)=C190,"Yes",""),"")</f>
        <v/>
      </c>
      <c r="S190" s="202" t="str">
        <f>IF(C190&lt;&gt;"",COUNTIF('Side Cars'!D$9:M$117,C190),"")</f>
        <v/>
      </c>
      <c r="T190" s="202" t="str">
        <f>IF(C190&lt;&gt;"",COUNTIF('Side Cars'!F$2:N$2,C190),"")</f>
        <v/>
      </c>
      <c r="U190" s="202" t="str">
        <f>IF(C190&lt;&gt;"",COUNTIF('Contact Ctr'!A:A,C190),"")</f>
        <v/>
      </c>
    </row>
    <row r="191" spans="6:21" ht="15" x14ac:dyDescent="0.25">
      <c r="F191" s="26"/>
      <c r="L191" s="91"/>
      <c r="M191" s="26"/>
      <c r="P191" s="202" t="str">
        <f>IF(C191&lt;&gt;"",COUNTIF('Hunt Grps'!C$12:V$31,C191),"")</f>
        <v/>
      </c>
      <c r="Q191" s="202" t="str">
        <f>IF(C191&lt;&gt;"",COUNTIF('Call Pickup Grps'!B$3:U$33,C191),"")</f>
        <v/>
      </c>
      <c r="R191" s="202" t="str">
        <f>IFERROR(IF(LOOKUP(C191,'Call Rcrdg'!A$3:A$51)=C191,"Yes",""),"")</f>
        <v/>
      </c>
      <c r="S191" s="202" t="str">
        <f>IF(C191&lt;&gt;"",COUNTIF('Side Cars'!D$9:M$117,C191),"")</f>
        <v/>
      </c>
      <c r="T191" s="202" t="str">
        <f>IF(C191&lt;&gt;"",COUNTIF('Side Cars'!F$2:N$2,C191),"")</f>
        <v/>
      </c>
      <c r="U191" s="202" t="str">
        <f>IF(C191&lt;&gt;"",COUNTIF('Contact Ctr'!A:A,C191),"")</f>
        <v/>
      </c>
    </row>
    <row r="192" spans="6:21" ht="15" x14ac:dyDescent="0.25">
      <c r="F192" s="26"/>
      <c r="L192" s="91"/>
      <c r="M192" s="26"/>
      <c r="P192" s="202" t="str">
        <f>IF(C192&lt;&gt;"",COUNTIF('Hunt Grps'!C$12:V$31,C192),"")</f>
        <v/>
      </c>
      <c r="Q192" s="202" t="str">
        <f>IF(C192&lt;&gt;"",COUNTIF('Call Pickup Grps'!B$3:U$33,C192),"")</f>
        <v/>
      </c>
      <c r="R192" s="202" t="str">
        <f>IFERROR(IF(LOOKUP(C192,'Call Rcrdg'!A$3:A$51)=C192,"Yes",""),"")</f>
        <v/>
      </c>
      <c r="S192" s="202" t="str">
        <f>IF(C192&lt;&gt;"",COUNTIF('Side Cars'!D$9:M$117,C192),"")</f>
        <v/>
      </c>
      <c r="T192" s="202" t="str">
        <f>IF(C192&lt;&gt;"",COUNTIF('Side Cars'!F$2:N$2,C192),"")</f>
        <v/>
      </c>
      <c r="U192" s="202" t="str">
        <f>IF(C192&lt;&gt;"",COUNTIF('Contact Ctr'!A:A,C192),"")</f>
        <v/>
      </c>
    </row>
    <row r="193" spans="1:21" ht="15" x14ac:dyDescent="0.25">
      <c r="F193" s="26"/>
      <c r="L193" s="91"/>
      <c r="M193" s="26"/>
      <c r="P193" s="202" t="str">
        <f>IF(C193&lt;&gt;"",COUNTIF('Hunt Grps'!C$12:V$31,C193),"")</f>
        <v/>
      </c>
      <c r="Q193" s="202" t="str">
        <f>IF(C193&lt;&gt;"",COUNTIF('Call Pickup Grps'!B$3:U$33,C193),"")</f>
        <v/>
      </c>
      <c r="R193" s="202" t="str">
        <f>IFERROR(IF(LOOKUP(C193,'Call Rcrdg'!A$3:A$51)=C193,"Yes",""),"")</f>
        <v/>
      </c>
      <c r="S193" s="202" t="str">
        <f>IF(C193&lt;&gt;"",COUNTIF('Side Cars'!D$9:M$117,C193),"")</f>
        <v/>
      </c>
      <c r="T193" s="202" t="str">
        <f>IF(C193&lt;&gt;"",COUNTIF('Side Cars'!F$2:N$2,C193),"")</f>
        <v/>
      </c>
      <c r="U193" s="202" t="str">
        <f>IF(C193&lt;&gt;"",COUNTIF('Contact Ctr'!A:A,C193),"")</f>
        <v/>
      </c>
    </row>
    <row r="194" spans="1:21" ht="15" x14ac:dyDescent="0.25">
      <c r="F194" s="26"/>
      <c r="L194" s="91"/>
      <c r="M194" s="26"/>
      <c r="P194" s="202" t="str">
        <f>IF(C194&lt;&gt;"",COUNTIF('Hunt Grps'!C$12:V$31,C194),"")</f>
        <v/>
      </c>
      <c r="Q194" s="202" t="str">
        <f>IF(C194&lt;&gt;"",COUNTIF('Call Pickup Grps'!B$3:U$33,C194),"")</f>
        <v/>
      </c>
      <c r="R194" s="202" t="str">
        <f>IFERROR(IF(LOOKUP(C194,'Call Rcrdg'!A$3:A$51)=C194,"Yes",""),"")</f>
        <v/>
      </c>
      <c r="S194" s="202" t="str">
        <f>IF(C194&lt;&gt;"",COUNTIF('Side Cars'!D$9:M$117,C194),"")</f>
        <v/>
      </c>
      <c r="T194" s="202" t="str">
        <f>IF(C194&lt;&gt;"",COUNTIF('Side Cars'!F$2:N$2,C194),"")</f>
        <v/>
      </c>
      <c r="U194" s="202" t="str">
        <f>IF(C194&lt;&gt;"",COUNTIF('Contact Ctr'!A:A,C194),"")</f>
        <v/>
      </c>
    </row>
    <row r="195" spans="1:21" ht="15" x14ac:dyDescent="0.25">
      <c r="F195" s="26"/>
      <c r="L195" s="91"/>
      <c r="M195" s="26"/>
      <c r="P195" s="202" t="str">
        <f>IF(C195&lt;&gt;"",COUNTIF('Hunt Grps'!C$12:V$31,C195),"")</f>
        <v/>
      </c>
      <c r="Q195" s="202" t="str">
        <f>IF(C195&lt;&gt;"",COUNTIF('Call Pickup Grps'!B$3:U$33,C195),"")</f>
        <v/>
      </c>
      <c r="R195" s="202" t="str">
        <f>IFERROR(IF(LOOKUP(C195,'Call Rcrdg'!A$3:A$51)=C195,"Yes",""),"")</f>
        <v/>
      </c>
      <c r="S195" s="202" t="str">
        <f>IF(C195&lt;&gt;"",COUNTIF('Side Cars'!D$9:M$117,C195),"")</f>
        <v/>
      </c>
      <c r="T195" s="202" t="str">
        <f>IF(C195&lt;&gt;"",COUNTIF('Side Cars'!F$2:N$2,C195),"")</f>
        <v/>
      </c>
      <c r="U195" s="202" t="str">
        <f>IF(C195&lt;&gt;"",COUNTIF('Contact Ctr'!A:A,C195),"")</f>
        <v/>
      </c>
    </row>
    <row r="196" spans="1:21" ht="15" x14ac:dyDescent="0.25">
      <c r="F196" s="26"/>
      <c r="L196" s="91"/>
      <c r="M196" s="26"/>
      <c r="P196" s="202" t="str">
        <f>IF(C196&lt;&gt;"",COUNTIF('Hunt Grps'!C$12:V$31,C196),"")</f>
        <v/>
      </c>
      <c r="Q196" s="202" t="str">
        <f>IF(C196&lt;&gt;"",COUNTIF('Call Pickup Grps'!B$3:U$33,C196),"")</f>
        <v/>
      </c>
      <c r="R196" s="202" t="str">
        <f>IFERROR(IF(LOOKUP(C196,'Call Rcrdg'!A$3:A$51)=C196,"Yes",""),"")</f>
        <v/>
      </c>
      <c r="S196" s="202" t="str">
        <f>IF(C196&lt;&gt;"",COUNTIF('Side Cars'!D$9:M$117,C196),"")</f>
        <v/>
      </c>
      <c r="T196" s="202" t="str">
        <f>IF(C196&lt;&gt;"",COUNTIF('Side Cars'!F$2:N$2,C196),"")</f>
        <v/>
      </c>
      <c r="U196" s="202" t="str">
        <f>IF(C196&lt;&gt;"",COUNTIF('Contact Ctr'!A:A,C196),"")</f>
        <v/>
      </c>
    </row>
    <row r="197" spans="1:21" ht="15" x14ac:dyDescent="0.25">
      <c r="F197" s="26"/>
      <c r="L197" s="91"/>
      <c r="M197" s="26"/>
      <c r="P197" s="202" t="str">
        <f>IF(C197&lt;&gt;"",COUNTIF('Hunt Grps'!C$12:V$31,C197),"")</f>
        <v/>
      </c>
      <c r="Q197" s="202" t="str">
        <f>IF(C197&lt;&gt;"",COUNTIF('Call Pickup Grps'!B$3:U$33,C197),"")</f>
        <v/>
      </c>
      <c r="R197" s="202" t="str">
        <f>IFERROR(IF(LOOKUP(C197,'Call Rcrdg'!A$3:A$51)=C197,"Yes",""),"")</f>
        <v/>
      </c>
      <c r="S197" s="202" t="str">
        <f>IF(C197&lt;&gt;"",COUNTIF('Side Cars'!D$9:M$117,C197),"")</f>
        <v/>
      </c>
      <c r="T197" s="202" t="str">
        <f>IF(C197&lt;&gt;"",COUNTIF('Side Cars'!F$2:N$2,C197),"")</f>
        <v/>
      </c>
      <c r="U197" s="202" t="str">
        <f>IF(C197&lt;&gt;"",COUNTIF('Contact Ctr'!A:A,C197),"")</f>
        <v/>
      </c>
    </row>
    <row r="198" spans="1:21" ht="15" x14ac:dyDescent="0.25">
      <c r="F198" s="26"/>
      <c r="L198" s="91"/>
      <c r="M198" s="26"/>
      <c r="P198" s="202" t="str">
        <f>IF(C198&lt;&gt;"",COUNTIF('Hunt Grps'!C$12:V$31,C198),"")</f>
        <v/>
      </c>
      <c r="Q198" s="202" t="str">
        <f>IF(C198&lt;&gt;"",COUNTIF('Call Pickup Grps'!B$3:U$33,C198),"")</f>
        <v/>
      </c>
      <c r="R198" s="202" t="str">
        <f>IFERROR(IF(LOOKUP(C198,'Call Rcrdg'!A$3:A$51)=C198,"Yes",""),"")</f>
        <v/>
      </c>
      <c r="S198" s="202" t="str">
        <f>IF(C198&lt;&gt;"",COUNTIF('Side Cars'!D$9:M$117,C198),"")</f>
        <v/>
      </c>
      <c r="T198" s="202" t="str">
        <f>IF(C198&lt;&gt;"",COUNTIF('Side Cars'!F$2:N$2,C198),"")</f>
        <v/>
      </c>
      <c r="U198" s="202" t="str">
        <f>IF(C198&lt;&gt;"",COUNTIF('Contact Ctr'!A:A,C198),"")</f>
        <v/>
      </c>
    </row>
    <row r="199" spans="1:21" ht="15" x14ac:dyDescent="0.25">
      <c r="F199" s="26"/>
      <c r="L199" s="91"/>
      <c r="M199" s="26"/>
      <c r="P199" s="202" t="str">
        <f>IF(C199&lt;&gt;"",COUNTIF('Hunt Grps'!C$12:V$31,C199),"")</f>
        <v/>
      </c>
      <c r="Q199" s="202" t="str">
        <f>IF(C199&lt;&gt;"",COUNTIF('Call Pickup Grps'!B$3:U$33,C199),"")</f>
        <v/>
      </c>
      <c r="R199" s="202" t="str">
        <f>IFERROR(IF(LOOKUP(C199,'Call Rcrdg'!A$3:A$51)=C199,"Yes",""),"")</f>
        <v/>
      </c>
      <c r="S199" s="202" t="str">
        <f>IF(C199&lt;&gt;"",COUNTIF('Side Cars'!D$9:M$117,C199),"")</f>
        <v/>
      </c>
      <c r="T199" s="202" t="str">
        <f>IF(C199&lt;&gt;"",COUNTIF('Side Cars'!F$2:N$2,C199),"")</f>
        <v/>
      </c>
      <c r="U199" s="202" t="str">
        <f>IF(C199&lt;&gt;"",COUNTIF('Contact Ctr'!A:A,C199),"")</f>
        <v/>
      </c>
    </row>
    <row r="200" spans="1:21" ht="15.75" thickBot="1" x14ac:dyDescent="0.3">
      <c r="F200" s="26"/>
      <c r="L200" s="91"/>
      <c r="M200" s="26"/>
      <c r="P200" s="202" t="str">
        <f>IF(C200&lt;&gt;"",COUNTIF('Hunt Grps'!C$12:V$31,C200),"")</f>
        <v/>
      </c>
      <c r="Q200" s="202" t="str">
        <f>IF(C200&lt;&gt;"",COUNTIF('Call Pickup Grps'!B$3:U$33,C200),"")</f>
        <v/>
      </c>
      <c r="R200" s="202" t="str">
        <f>IFERROR(IF(LOOKUP(C200,'Call Rcrdg'!A$3:A$51)=C200,"Yes",""),"")</f>
        <v/>
      </c>
      <c r="S200" s="202" t="str">
        <f>IF(C200&lt;&gt;"",COUNTIF('Side Cars'!D$9:M$117,C200),"")</f>
        <v/>
      </c>
      <c r="T200" s="202" t="str">
        <f>IF(C200&lt;&gt;"",COUNTIF('Side Cars'!F$2:N$2,C200),"")</f>
        <v/>
      </c>
      <c r="U200" s="202" t="str">
        <f>IF(C200&lt;&gt;"",COUNTIF('Contact Ctr'!A:A,C200),"")</f>
        <v/>
      </c>
    </row>
    <row r="201" spans="1:21" s="66" customFormat="1" ht="30.75" customHeight="1" thickTop="1" thickBot="1" x14ac:dyDescent="0.25">
      <c r="A201" s="92" t="s">
        <v>322</v>
      </c>
      <c r="B201" s="92" t="s">
        <v>322</v>
      </c>
      <c r="C201" s="92" t="s">
        <v>322</v>
      </c>
      <c r="D201" s="92" t="s">
        <v>322</v>
      </c>
      <c r="E201" s="92" t="s">
        <v>322</v>
      </c>
      <c r="F201" s="92" t="s">
        <v>322</v>
      </c>
      <c r="G201" s="92" t="s">
        <v>322</v>
      </c>
      <c r="H201" s="92" t="s">
        <v>322</v>
      </c>
      <c r="I201" s="92" t="s">
        <v>322</v>
      </c>
      <c r="J201" s="346" t="s">
        <v>322</v>
      </c>
      <c r="K201" s="92" t="s">
        <v>322</v>
      </c>
      <c r="L201" s="92" t="s">
        <v>322</v>
      </c>
      <c r="M201" s="92" t="s">
        <v>322</v>
      </c>
      <c r="N201" s="346" t="s">
        <v>322</v>
      </c>
      <c r="O201" s="92" t="s">
        <v>322</v>
      </c>
      <c r="P201" s="92" t="s">
        <v>322</v>
      </c>
      <c r="Q201" s="92" t="s">
        <v>322</v>
      </c>
      <c r="R201" s="92" t="s">
        <v>322</v>
      </c>
      <c r="S201" s="92" t="s">
        <v>322</v>
      </c>
      <c r="T201" s="92" t="s">
        <v>322</v>
      </c>
      <c r="U201" s="92" t="s">
        <v>322</v>
      </c>
    </row>
    <row r="202" spans="1:21" ht="13.5" thickTop="1" x14ac:dyDescent="0.2">
      <c r="D202" s="26"/>
      <c r="M202" s="26"/>
    </row>
  </sheetData>
  <sheetProtection algorithmName="SHA-512" hashValue="bzPA0LGxQ1S5Z0ojRTLDhvFF91o+VjlufZVGKEd65txCuiHARVzcpSPwynBd9T46s2PlrcB+QQRnKA6AUvgagw==" saltValue="n8MKCoMujlMSoZJtAJojbw==" spinCount="100000" sheet="1" formatCells="0" formatColumns="0" formatRows="0" insertColumns="0" insertRows="0" insertHyperlinks="0" deleteRows="0" sort="0" autoFilter="0"/>
  <autoFilter ref="A1:U201"/>
  <conditionalFormatting sqref="C2:C201">
    <cfRule type="duplicateValues" dxfId="56" priority="22"/>
  </conditionalFormatting>
  <conditionalFormatting sqref="F2:F200">
    <cfRule type="duplicateValues" dxfId="55" priority="21"/>
  </conditionalFormatting>
  <conditionalFormatting sqref="F201">
    <cfRule type="duplicateValues" dxfId="54" priority="20"/>
  </conditionalFormatting>
  <conditionalFormatting sqref="F2:F200">
    <cfRule type="expression" dxfId="53" priority="18">
      <formula>AND(C2 = "",F2&gt;"")</formula>
    </cfRule>
  </conditionalFormatting>
  <conditionalFormatting sqref="P3:U200">
    <cfRule type="cellIs" dxfId="52" priority="3" operator="equal">
      <formula>0</formula>
    </cfRule>
  </conditionalFormatting>
  <dataValidations count="10">
    <dataValidation type="custom" allowBlank="1" showInputMessage="1" showErrorMessage="1" sqref="C202:C1048576 M202">
      <formula1>AND(LEN(C202)=11,ISNONTEXT(C202))</formula1>
    </dataValidation>
    <dataValidation type="list" allowBlank="1" showErrorMessage="1" errorTitle="Invalid input" error="If this DID's voice messages should be emailed to the user, select Yes. Otherwise leave blank._x000a__x000a_If Yes, it requiers a Director's approval." sqref="K3:K200">
      <formula1>"Yes"</formula1>
    </dataValidation>
    <dataValidation type="list" allowBlank="1" showErrorMessage="1" errorTitle="Invalid Input" error="If this number needs to be ported from another carrier select Yes. Otherwise leave blank" sqref="I2:I200">
      <formula1>"Yes"</formula1>
    </dataValidation>
    <dataValidation type="custom" operator="equal" allowBlank="1" showErrorMessage="1" errorTitle="Invalid input" error="Must Be 12 Characters Exactly. Letters A through F and numbers 0 through 9 ONLY." sqref="F2:F73 F75:F200">
      <formula1>AND(LEN(F2)=12,HEX2DEC(LEFT(F2,6))&gt;0,HEX2DEC(RIGHT(F2,6))&gt;0)</formula1>
    </dataValidation>
    <dataValidation type="custom" allowBlank="1" showInputMessage="1" showErrorMessage="1" sqref="C2 C20:C200 M2">
      <formula1>AND(LEN(C2)=11,ISNONTEXT(C2),TRIM(LEFT(C2,1))="1")</formula1>
    </dataValidation>
    <dataValidation type="custom" allowBlank="1" showInputMessage="1" showErrorMessage="1" sqref="C3:C19 M3:M200">
      <formula1>AND(LEN(C3)=11,ISNONTEXT(C3),TRIM(LEFT(C3,1))="1")</formula1>
    </dataValidation>
    <dataValidation type="custom" allowBlank="1" showInputMessage="1" showErrorMessage="1" errorTitle="Invalid Email" error="You must enter a valid email address" sqref="L3:L200">
      <formula1>FIND("@",L3)&gt;0</formula1>
    </dataValidation>
    <dataValidation type="custom" operator="equal" allowBlank="1" showErrorMessage="1" errorTitle="Invalid input" error="Must Be 12 Characters Exactly. Letters A through F and numbers 0 through 9 ONLY." sqref="F74">
      <formula1>AND(LEN(F74)=12,HEX2DEC(LEFT(F74,6))&gt;0,HEX2DEC(RIGHT(F74,6))&gt;0)</formula1>
    </dataValidation>
    <dataValidation allowBlank="1" showInputMessage="1" showErrorMessage="1" promptTitle="Secondary Number" prompt="These will be assigned to the first available button unless otherwise specifed as shown in the example. _x000a__x000a_Secondary numbers will be configured first then BLFs [Column N]." sqref="J1"/>
    <dataValidation allowBlank="1" showInputMessage="1" showErrorMessage="1" promptTitle="Busy Lamp Field (BLF)" prompt="These numbers will be assigned to the first available button unless otherwise specifed as shown in the example. _x000a__x000a_Secondary numbers will be configured first then BLFs [Column N]." sqref="N1"/>
  </dataValidations>
  <hyperlinks>
    <hyperlink ref="L2" r:id="rId1"/>
  </hyperlinks>
  <pageMargins left="0.7" right="0.7" top="0.75" bottom="0.75" header="0.3" footer="0.3"/>
  <pageSetup orientation="portrait" r:id="rId2"/>
  <legacyDrawing r:id="rId3"/>
  <extLst>
    <ext xmlns:x14="http://schemas.microsoft.com/office/spreadsheetml/2009/9/main" uri="{78C0D931-6437-407d-A8EE-F0AAD7539E65}">
      <x14:conditionalFormattings>
        <x14:conditionalFormatting xmlns:xm="http://schemas.microsoft.com/office/excel/2006/main">
          <x14:cfRule type="expression" priority="2" id="{BF810E61-7725-4D65-B293-ED8231B50D54}">
            <xm:f>IF('Start Here'!$G$12="Yes",IF(B3="",TRUE,FALSE), FALSE)</xm:f>
            <x14:dxf>
              <fill>
                <patternFill>
                  <bgColor rgb="FFFF7575"/>
                </patternFill>
              </fill>
            </x14:dxf>
          </x14:cfRule>
          <xm:sqref>B3:H3</xm:sqref>
        </x14:conditionalFormatting>
        <x14:conditionalFormatting xmlns:xm="http://schemas.microsoft.com/office/excel/2006/main">
          <x14:cfRule type="expression" priority="1" id="{4911DBF3-615B-4420-89FC-2CE1A37D4563}">
            <xm:f>IF('Start Here'!$G$12="Yes",IF(A$3="",TRUE,FALSE), IF('Start Here'!$G$13="Yes",IF(A$3="",TRUE,FALSE), FALSE))</xm:f>
            <x14:dxf>
              <fill>
                <patternFill>
                  <bgColor rgb="FFFF7575"/>
                </patternFill>
              </fill>
            </x14:dxf>
          </x14:cfRule>
          <xm:sqref>A3:H3</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Values!$E$8:$E$13</xm:f>
          </x14:formula1>
          <xm:sqref>D2</xm:sqref>
        </x14:dataValidation>
        <x14:dataValidation type="list" allowBlank="1" showInputMessage="1" showErrorMessage="1">
          <x14:formula1>
            <xm:f>Values!$A$8:$A$13</xm:f>
          </x14:formula1>
          <xm:sqref>H2</xm:sqref>
        </x14:dataValidation>
        <x14:dataValidation type="list" allowBlank="1">
          <x14:formula1>
            <xm:f>Values!$E$8:$E$13</xm:f>
          </x14:formula1>
          <xm:sqref>D3:D200</xm:sqref>
        </x14:dataValidation>
        <x14:dataValidation type="list" allowBlank="1">
          <x14:formula1>
            <xm:f>Values!$A$8:$A$13</xm:f>
          </x14:formula1>
          <xm:sqref>H3:H200</xm:sqref>
        </x14:dataValidation>
        <x14:dataValidation type="list" allowBlank="1" showInputMessage="1" showErrorMessage="1">
          <x14:formula1>
            <xm:f>Values!$E$16:$E$22</xm:f>
          </x14:formula1>
          <xm:sqref>G2</xm:sqref>
        </x14:dataValidation>
        <x14:dataValidation type="list" allowBlank="1">
          <x14:formula1>
            <xm:f>Values!$E$16:$E$22</xm:f>
          </x14:formula1>
          <xm:sqref>G3:G200</xm:sqref>
        </x14:dataValidation>
        <x14:dataValidation type="list" allowBlank="1" showInputMessage="1" showErrorMessage="1">
          <x14:formula1>
            <xm:f>Values!$G$2:$G$99</xm:f>
          </x14:formula1>
          <xm:sqref>E2</xm:sqref>
        </x14:dataValidation>
        <x14:dataValidation type="list" allowBlank="1" showErrorMessage="1">
          <x14:formula1>
            <xm:f>Values!$G$2:$G$63</xm:f>
          </x14:formula1>
          <xm:sqref>E3:E200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T53"/>
  <sheetViews>
    <sheetView zoomScale="80" zoomScaleNormal="80" workbookViewId="0">
      <pane xSplit="1" ySplit="4" topLeftCell="B5" activePane="bottomRight" state="frozen"/>
      <selection activeCell="C3" sqref="A3:E8"/>
      <selection pane="topRight" activeCell="C3" sqref="A3:E8"/>
      <selection pane="bottomLeft" activeCell="C3" sqref="A3:E8"/>
      <selection pane="bottomRight" activeCell="A5" sqref="A5"/>
    </sheetView>
  </sheetViews>
  <sheetFormatPr defaultRowHeight="15" x14ac:dyDescent="0.25"/>
  <cols>
    <col min="1" max="1" width="30" style="116" bestFit="1" customWidth="1"/>
    <col min="2" max="2" width="32.85546875" style="115" customWidth="1"/>
    <col min="3" max="3" width="44" style="115" bestFit="1" customWidth="1"/>
    <col min="4" max="4" width="19.85546875" style="115" customWidth="1"/>
    <col min="5" max="5" width="18.7109375" style="115" customWidth="1"/>
    <col min="6" max="6" width="28" style="115" customWidth="1"/>
    <col min="7" max="7" width="19.140625" style="115" customWidth="1"/>
    <col min="8" max="8" width="18.85546875" style="115" customWidth="1"/>
    <col min="9" max="9" width="14.85546875" style="115" customWidth="1"/>
    <col min="10" max="10" width="20.140625" style="115" customWidth="1"/>
    <col min="11" max="11" width="15" style="115" customWidth="1"/>
    <col min="12" max="12" width="13.85546875" style="115" customWidth="1"/>
    <col min="13" max="13" width="21.140625" style="115" bestFit="1" customWidth="1"/>
    <col min="14" max="14" width="18.85546875" style="115" customWidth="1"/>
    <col min="15" max="15" width="13.140625" style="115" customWidth="1"/>
    <col min="16" max="16" width="23.7109375" style="115" customWidth="1"/>
    <col min="17" max="17" width="18.85546875" style="115" customWidth="1"/>
    <col min="18" max="18" width="13.140625" style="115" customWidth="1"/>
    <col min="19" max="19" width="23.7109375" style="115" customWidth="1"/>
    <col min="20" max="20" width="9.140625" style="115" hidden="1" customWidth="1"/>
    <col min="21" max="16384" width="9.140625" style="115"/>
  </cols>
  <sheetData>
    <row r="1" spans="1:20" s="216" customFormat="1" x14ac:dyDescent="0.25">
      <c r="A1" s="218"/>
      <c r="B1" s="219"/>
      <c r="C1" s="219"/>
      <c r="D1" s="219"/>
      <c r="E1" s="219"/>
      <c r="F1" s="219"/>
      <c r="G1" s="220"/>
      <c r="H1" s="220"/>
      <c r="I1" s="297" t="s">
        <v>387</v>
      </c>
      <c r="J1" s="297"/>
      <c r="K1" s="297"/>
      <c r="L1" s="222"/>
      <c r="M1" s="222"/>
      <c r="N1" s="296" t="s">
        <v>392</v>
      </c>
      <c r="O1" s="296"/>
      <c r="P1" s="296"/>
      <c r="Q1" s="296" t="s">
        <v>393</v>
      </c>
      <c r="R1" s="296"/>
      <c r="S1" s="296"/>
    </row>
    <row r="2" spans="1:20" s="216" customFormat="1" x14ac:dyDescent="0.25">
      <c r="A2" s="294" t="s">
        <v>384</v>
      </c>
      <c r="B2" s="294" t="s">
        <v>506</v>
      </c>
      <c r="C2" s="294" t="s">
        <v>388</v>
      </c>
      <c r="D2" s="294" t="s">
        <v>389</v>
      </c>
      <c r="E2" s="294" t="s">
        <v>390</v>
      </c>
      <c r="F2" s="294" t="s">
        <v>385</v>
      </c>
      <c r="G2" s="297" t="s">
        <v>424</v>
      </c>
      <c r="H2" s="297" t="s">
        <v>386</v>
      </c>
      <c r="I2" s="205" t="s">
        <v>394</v>
      </c>
      <c r="J2" s="205" t="s">
        <v>395</v>
      </c>
      <c r="K2" s="205" t="s">
        <v>396</v>
      </c>
      <c r="L2" s="299" t="s">
        <v>411</v>
      </c>
      <c r="M2" s="299" t="s">
        <v>391</v>
      </c>
      <c r="N2" s="221" t="s">
        <v>397</v>
      </c>
      <c r="O2" s="221" t="s">
        <v>398</v>
      </c>
      <c r="P2" s="221" t="s">
        <v>399</v>
      </c>
      <c r="Q2" s="221" t="s">
        <v>397</v>
      </c>
      <c r="R2" s="221" t="s">
        <v>398</v>
      </c>
      <c r="S2" s="221" t="s">
        <v>399</v>
      </c>
    </row>
    <row r="3" spans="1:20" s="216" customFormat="1" x14ac:dyDescent="0.25">
      <c r="A3" s="295"/>
      <c r="B3" s="295"/>
      <c r="C3" s="295"/>
      <c r="D3" s="295"/>
      <c r="E3" s="295"/>
      <c r="F3" s="295"/>
      <c r="G3" s="298"/>
      <c r="H3" s="298"/>
      <c r="I3" s="223"/>
      <c r="J3" s="223"/>
      <c r="K3" s="223"/>
      <c r="L3" s="300"/>
      <c r="M3" s="300"/>
      <c r="N3" s="206"/>
      <c r="O3" s="206"/>
      <c r="P3" s="206"/>
      <c r="Q3" s="206"/>
      <c r="R3" s="206"/>
      <c r="S3" s="206"/>
      <c r="T3" s="217">
        <f>SUM(T4:T51)</f>
        <v>0</v>
      </c>
    </row>
    <row r="4" spans="1:20" ht="15.75" thickBot="1" x14ac:dyDescent="0.3">
      <c r="A4" s="211" t="s">
        <v>400</v>
      </c>
      <c r="B4" s="212" t="s">
        <v>404</v>
      </c>
      <c r="C4" s="212" t="s">
        <v>405</v>
      </c>
      <c r="D4" s="212" t="s">
        <v>406</v>
      </c>
      <c r="E4" s="212" t="s">
        <v>407</v>
      </c>
      <c r="F4" s="212" t="s">
        <v>381</v>
      </c>
      <c r="G4" s="212" t="s">
        <v>428</v>
      </c>
      <c r="H4" s="213">
        <v>16145555650</v>
      </c>
      <c r="I4" s="213" t="s">
        <v>401</v>
      </c>
      <c r="J4" s="213" t="s">
        <v>402</v>
      </c>
      <c r="K4" s="213" t="s">
        <v>403</v>
      </c>
      <c r="L4" s="213" t="s">
        <v>412</v>
      </c>
      <c r="M4" s="212" t="s">
        <v>408</v>
      </c>
      <c r="N4" s="213" t="s">
        <v>352</v>
      </c>
      <c r="O4" s="214">
        <v>16145551212</v>
      </c>
      <c r="P4" s="215" t="s">
        <v>409</v>
      </c>
      <c r="Q4" s="212" t="s">
        <v>353</v>
      </c>
      <c r="R4" s="214">
        <v>16145553214</v>
      </c>
      <c r="S4" s="215" t="s">
        <v>410</v>
      </c>
      <c r="T4">
        <f t="shared" ref="T4:T48" si="0">IF(A4&lt;&gt;"",COUNTBLANK(H4:K4),0)</f>
        <v>0</v>
      </c>
    </row>
    <row r="5" spans="1:20" ht="15.75" thickTop="1" x14ac:dyDescent="0.25">
      <c r="A5" s="12"/>
      <c r="B5" s="164"/>
      <c r="C5" s="28"/>
      <c r="D5" s="26"/>
      <c r="E5" s="164"/>
      <c r="F5" s="165"/>
      <c r="G5" s="165"/>
      <c r="H5" s="26"/>
      <c r="I5" s="164"/>
      <c r="J5" s="164"/>
      <c r="K5" s="164"/>
      <c r="L5" s="164"/>
      <c r="M5" s="164"/>
      <c r="N5" s="167"/>
      <c r="O5" s="26"/>
      <c r="P5" s="28"/>
      <c r="Q5" s="164"/>
      <c r="R5" s="26"/>
      <c r="S5" s="28"/>
      <c r="T5" s="15">
        <f t="shared" si="0"/>
        <v>0</v>
      </c>
    </row>
    <row r="6" spans="1:20" x14ac:dyDescent="0.25">
      <c r="A6" s="163"/>
      <c r="B6" s="166"/>
      <c r="C6" s="91"/>
      <c r="D6" s="26"/>
      <c r="E6" s="166"/>
      <c r="F6" s="165"/>
      <c r="G6" s="165"/>
      <c r="H6" s="164"/>
      <c r="I6" s="164"/>
      <c r="J6" s="164"/>
      <c r="K6" s="164"/>
      <c r="L6" s="164"/>
      <c r="M6" s="166"/>
      <c r="N6" s="167"/>
      <c r="O6" s="166"/>
      <c r="P6" s="166"/>
      <c r="Q6" s="166"/>
      <c r="R6" s="164"/>
      <c r="S6" s="166"/>
      <c r="T6" s="15">
        <f t="shared" si="0"/>
        <v>0</v>
      </c>
    </row>
    <row r="7" spans="1:20" x14ac:dyDescent="0.25">
      <c r="A7" s="163"/>
      <c r="B7" s="166"/>
      <c r="C7" s="91"/>
      <c r="D7" s="26"/>
      <c r="E7" s="166"/>
      <c r="F7" s="165"/>
      <c r="G7" s="165"/>
      <c r="H7" s="164"/>
      <c r="I7" s="164"/>
      <c r="J7" s="164"/>
      <c r="K7" s="164"/>
      <c r="L7" s="164"/>
      <c r="M7" s="166"/>
      <c r="N7" s="167"/>
      <c r="O7" s="166"/>
      <c r="P7" s="166"/>
      <c r="Q7" s="166"/>
      <c r="R7" s="164"/>
      <c r="S7" s="166"/>
      <c r="T7" s="15">
        <f t="shared" si="0"/>
        <v>0</v>
      </c>
    </row>
    <row r="8" spans="1:20" x14ac:dyDescent="0.25">
      <c r="A8" s="163"/>
      <c r="B8" s="166"/>
      <c r="C8" s="91"/>
      <c r="D8" s="26"/>
      <c r="E8" s="166"/>
      <c r="F8" s="165"/>
      <c r="G8" s="165"/>
      <c r="H8" s="164"/>
      <c r="I8" s="164"/>
      <c r="J8" s="164"/>
      <c r="K8" s="164"/>
      <c r="L8" s="19"/>
      <c r="M8" s="166"/>
      <c r="N8" s="167"/>
      <c r="O8" s="166"/>
      <c r="P8" s="166"/>
      <c r="Q8" s="166"/>
      <c r="R8" s="164"/>
      <c r="S8" s="166"/>
      <c r="T8" s="15">
        <f t="shared" si="0"/>
        <v>0</v>
      </c>
    </row>
    <row r="9" spans="1:20" x14ac:dyDescent="0.25">
      <c r="A9" s="163"/>
      <c r="B9" s="166"/>
      <c r="C9" s="91"/>
      <c r="D9" s="26"/>
      <c r="E9" s="166"/>
      <c r="F9" s="165"/>
      <c r="G9" s="165"/>
      <c r="H9" s="164"/>
      <c r="I9" s="164"/>
      <c r="J9" s="164"/>
      <c r="K9" s="164"/>
      <c r="L9" s="19"/>
      <c r="M9" s="166"/>
      <c r="N9" s="167"/>
      <c r="O9" s="166"/>
      <c r="P9" s="166"/>
      <c r="Q9" s="166"/>
      <c r="R9" s="164"/>
      <c r="S9" s="166"/>
      <c r="T9" s="15">
        <f t="shared" si="0"/>
        <v>0</v>
      </c>
    </row>
    <row r="10" spans="1:20" x14ac:dyDescent="0.25">
      <c r="A10" s="163"/>
      <c r="B10" s="166"/>
      <c r="C10" s="91"/>
      <c r="D10" s="26"/>
      <c r="E10" s="166"/>
      <c r="F10" s="165"/>
      <c r="G10" s="165"/>
      <c r="H10" s="164"/>
      <c r="I10" s="164"/>
      <c r="J10" s="164"/>
      <c r="K10" s="164"/>
      <c r="L10" s="19"/>
      <c r="M10" s="166"/>
      <c r="N10" s="167"/>
      <c r="O10" s="166"/>
      <c r="P10" s="166"/>
      <c r="Q10" s="166"/>
      <c r="R10" s="164"/>
      <c r="S10" s="166"/>
      <c r="T10" s="15">
        <f t="shared" si="0"/>
        <v>0</v>
      </c>
    </row>
    <row r="11" spans="1:20" x14ac:dyDescent="0.25">
      <c r="A11" s="163"/>
      <c r="B11" s="166"/>
      <c r="C11" s="91"/>
      <c r="D11" s="26"/>
      <c r="E11" s="166"/>
      <c r="F11" s="165"/>
      <c r="G11" s="165"/>
      <c r="H11" s="164"/>
      <c r="I11" s="164"/>
      <c r="J11" s="164"/>
      <c r="K11" s="164"/>
      <c r="L11" s="19"/>
      <c r="M11" s="166"/>
      <c r="N11" s="167"/>
      <c r="O11" s="166"/>
      <c r="P11" s="166"/>
      <c r="Q11" s="166"/>
      <c r="R11" s="164"/>
      <c r="S11" s="166"/>
      <c r="T11" s="15">
        <f t="shared" si="0"/>
        <v>0</v>
      </c>
    </row>
    <row r="12" spans="1:20" x14ac:dyDescent="0.25">
      <c r="A12" s="163"/>
      <c r="B12" s="166"/>
      <c r="C12" s="91"/>
      <c r="D12" s="26"/>
      <c r="E12" s="166"/>
      <c r="F12" s="165"/>
      <c r="G12" s="165"/>
      <c r="H12" s="164"/>
      <c r="I12" s="164"/>
      <c r="J12" s="164"/>
      <c r="K12" s="164"/>
      <c r="L12" s="19"/>
      <c r="M12" s="166"/>
      <c r="N12" s="167"/>
      <c r="O12" s="166"/>
      <c r="P12" s="166"/>
      <c r="Q12" s="166"/>
      <c r="R12" s="164"/>
      <c r="S12" s="166"/>
      <c r="T12" s="15">
        <f t="shared" si="0"/>
        <v>0</v>
      </c>
    </row>
    <row r="13" spans="1:20" x14ac:dyDescent="0.25">
      <c r="A13" s="163"/>
      <c r="B13" s="166"/>
      <c r="C13" s="91"/>
      <c r="D13" s="26"/>
      <c r="E13" s="166"/>
      <c r="F13" s="165"/>
      <c r="G13" s="165"/>
      <c r="H13" s="164"/>
      <c r="I13" s="164"/>
      <c r="J13" s="164"/>
      <c r="K13" s="164"/>
      <c r="L13" s="19"/>
      <c r="M13" s="166"/>
      <c r="N13" s="167"/>
      <c r="O13" s="166"/>
      <c r="P13" s="166"/>
      <c r="Q13" s="166"/>
      <c r="R13" s="164"/>
      <c r="S13" s="166"/>
      <c r="T13" s="15">
        <f t="shared" si="0"/>
        <v>0</v>
      </c>
    </row>
    <row r="14" spans="1:20" x14ac:dyDescent="0.25">
      <c r="A14" s="163"/>
      <c r="B14" s="166"/>
      <c r="C14" s="91"/>
      <c r="D14" s="26"/>
      <c r="E14" s="166"/>
      <c r="F14" s="165"/>
      <c r="G14" s="165"/>
      <c r="H14" s="164"/>
      <c r="I14" s="164"/>
      <c r="J14" s="164"/>
      <c r="K14" s="164"/>
      <c r="L14" s="19"/>
      <c r="M14" s="166"/>
      <c r="N14" s="167"/>
      <c r="O14" s="166"/>
      <c r="P14" s="166"/>
      <c r="Q14" s="166"/>
      <c r="R14" s="164"/>
      <c r="S14" s="166"/>
      <c r="T14" s="15">
        <f t="shared" si="0"/>
        <v>0</v>
      </c>
    </row>
    <row r="15" spans="1:20" x14ac:dyDescent="0.25">
      <c r="A15" s="163"/>
      <c r="B15" s="166"/>
      <c r="C15" s="91"/>
      <c r="D15" s="26"/>
      <c r="E15" s="166"/>
      <c r="F15" s="165"/>
      <c r="G15" s="165"/>
      <c r="H15" s="164"/>
      <c r="I15" s="164"/>
      <c r="J15" s="164"/>
      <c r="K15" s="164"/>
      <c r="L15" s="19"/>
      <c r="M15" s="166"/>
      <c r="N15" s="167"/>
      <c r="O15" s="166"/>
      <c r="P15" s="166"/>
      <c r="Q15" s="166"/>
      <c r="R15" s="164"/>
      <c r="S15" s="166"/>
      <c r="T15" s="15">
        <f t="shared" si="0"/>
        <v>0</v>
      </c>
    </row>
    <row r="16" spans="1:20" x14ac:dyDescent="0.25">
      <c r="A16" s="163"/>
      <c r="B16" s="166"/>
      <c r="C16" s="91"/>
      <c r="D16" s="26"/>
      <c r="E16" s="166"/>
      <c r="F16" s="165"/>
      <c r="G16" s="165"/>
      <c r="H16" s="164"/>
      <c r="I16" s="164"/>
      <c r="J16" s="164"/>
      <c r="K16" s="164"/>
      <c r="L16" s="19"/>
      <c r="M16" s="166"/>
      <c r="N16" s="167"/>
      <c r="O16" s="166"/>
      <c r="P16" s="166"/>
      <c r="Q16" s="166"/>
      <c r="R16" s="164"/>
      <c r="S16" s="166"/>
      <c r="T16" s="15">
        <f t="shared" si="0"/>
        <v>0</v>
      </c>
    </row>
    <row r="17" spans="1:20" x14ac:dyDescent="0.25">
      <c r="A17" s="163"/>
      <c r="B17" s="166"/>
      <c r="C17" s="91"/>
      <c r="D17" s="26"/>
      <c r="E17" s="166"/>
      <c r="F17" s="165"/>
      <c r="G17" s="165"/>
      <c r="H17" s="164"/>
      <c r="I17" s="164"/>
      <c r="J17" s="164"/>
      <c r="K17" s="164"/>
      <c r="L17" s="19"/>
      <c r="M17" s="166"/>
      <c r="N17" s="167"/>
      <c r="O17" s="166"/>
      <c r="P17" s="166"/>
      <c r="Q17" s="166"/>
      <c r="R17" s="164"/>
      <c r="S17" s="166"/>
      <c r="T17" s="15">
        <f t="shared" si="0"/>
        <v>0</v>
      </c>
    </row>
    <row r="18" spans="1:20" x14ac:dyDescent="0.25">
      <c r="A18" s="163"/>
      <c r="B18" s="166"/>
      <c r="C18" s="91"/>
      <c r="D18" s="26"/>
      <c r="E18" s="166"/>
      <c r="F18" s="165"/>
      <c r="G18" s="165"/>
      <c r="H18" s="164"/>
      <c r="I18" s="164"/>
      <c r="J18" s="164"/>
      <c r="K18" s="164"/>
      <c r="L18" s="19"/>
      <c r="M18" s="166"/>
      <c r="N18" s="167"/>
      <c r="O18" s="166"/>
      <c r="P18" s="166"/>
      <c r="Q18" s="166"/>
      <c r="R18" s="164"/>
      <c r="S18" s="166"/>
      <c r="T18" s="15">
        <f t="shared" si="0"/>
        <v>0</v>
      </c>
    </row>
    <row r="19" spans="1:20" x14ac:dyDescent="0.25">
      <c r="A19" s="163"/>
      <c r="B19" s="166"/>
      <c r="C19" s="91"/>
      <c r="D19" s="26"/>
      <c r="E19" s="166"/>
      <c r="F19" s="165"/>
      <c r="G19" s="165"/>
      <c r="H19" s="164"/>
      <c r="I19" s="164"/>
      <c r="J19" s="164"/>
      <c r="K19" s="164"/>
      <c r="L19" s="19"/>
      <c r="M19" s="166"/>
      <c r="N19" s="167"/>
      <c r="O19" s="166"/>
      <c r="P19" s="166"/>
      <c r="Q19" s="166"/>
      <c r="R19" s="164"/>
      <c r="S19" s="166"/>
      <c r="T19" s="15">
        <f t="shared" si="0"/>
        <v>0</v>
      </c>
    </row>
    <row r="20" spans="1:20" x14ac:dyDescent="0.25">
      <c r="A20" s="163"/>
      <c r="B20" s="166"/>
      <c r="C20" s="91"/>
      <c r="D20" s="26"/>
      <c r="E20" s="166"/>
      <c r="F20" s="165"/>
      <c r="G20" s="165"/>
      <c r="H20" s="164"/>
      <c r="I20" s="164"/>
      <c r="J20" s="164"/>
      <c r="K20" s="164"/>
      <c r="L20" s="19"/>
      <c r="M20" s="166"/>
      <c r="N20" s="167"/>
      <c r="O20" s="166"/>
      <c r="P20" s="166"/>
      <c r="Q20" s="166"/>
      <c r="R20" s="164"/>
      <c r="S20" s="166"/>
      <c r="T20" s="15">
        <f t="shared" si="0"/>
        <v>0</v>
      </c>
    </row>
    <row r="21" spans="1:20" x14ac:dyDescent="0.25">
      <c r="A21" s="163"/>
      <c r="B21" s="164"/>
      <c r="C21" s="91"/>
      <c r="D21" s="26"/>
      <c r="E21" s="166"/>
      <c r="F21" s="165"/>
      <c r="G21" s="165"/>
      <c r="H21" s="164"/>
      <c r="I21" s="164"/>
      <c r="J21" s="164"/>
      <c r="K21" s="164"/>
      <c r="L21" s="19"/>
      <c r="M21" s="166"/>
      <c r="N21" s="167"/>
      <c r="O21" s="166"/>
      <c r="P21" s="166"/>
      <c r="Q21" s="166"/>
      <c r="R21" s="164"/>
      <c r="S21" s="166"/>
      <c r="T21" s="15">
        <f t="shared" si="0"/>
        <v>0</v>
      </c>
    </row>
    <row r="22" spans="1:20" x14ac:dyDescent="0.25">
      <c r="A22" s="163"/>
      <c r="B22" s="166"/>
      <c r="C22" s="91"/>
      <c r="D22" s="26"/>
      <c r="E22" s="166"/>
      <c r="F22" s="165"/>
      <c r="G22" s="165"/>
      <c r="H22" s="164"/>
      <c r="I22" s="164"/>
      <c r="J22" s="164"/>
      <c r="K22" s="164"/>
      <c r="L22" s="19"/>
      <c r="M22" s="166"/>
      <c r="N22" s="167"/>
      <c r="O22" s="166"/>
      <c r="P22" s="166"/>
      <c r="Q22" s="166"/>
      <c r="R22" s="164"/>
      <c r="S22" s="166"/>
      <c r="T22" s="15">
        <f t="shared" si="0"/>
        <v>0</v>
      </c>
    </row>
    <row r="23" spans="1:20" x14ac:dyDescent="0.25">
      <c r="A23" s="163"/>
      <c r="B23" s="166"/>
      <c r="C23" s="91"/>
      <c r="D23" s="26"/>
      <c r="E23" s="166"/>
      <c r="F23" s="165"/>
      <c r="G23" s="165"/>
      <c r="H23" s="164"/>
      <c r="I23" s="164"/>
      <c r="J23" s="164"/>
      <c r="K23" s="164"/>
      <c r="L23" s="19"/>
      <c r="M23" s="166"/>
      <c r="N23" s="167"/>
      <c r="O23" s="166"/>
      <c r="P23" s="166"/>
      <c r="Q23" s="166"/>
      <c r="R23" s="164"/>
      <c r="S23" s="166"/>
      <c r="T23" s="15">
        <f t="shared" si="0"/>
        <v>0</v>
      </c>
    </row>
    <row r="24" spans="1:20" x14ac:dyDescent="0.25">
      <c r="A24" s="163"/>
      <c r="B24" s="166"/>
      <c r="C24" s="91"/>
      <c r="D24" s="26"/>
      <c r="E24" s="166"/>
      <c r="F24" s="165"/>
      <c r="G24" s="165"/>
      <c r="H24" s="164"/>
      <c r="I24" s="164"/>
      <c r="J24" s="164"/>
      <c r="K24" s="164"/>
      <c r="L24" s="19"/>
      <c r="M24" s="166"/>
      <c r="N24" s="167"/>
      <c r="O24" s="166"/>
      <c r="P24" s="166"/>
      <c r="Q24" s="166"/>
      <c r="R24" s="164"/>
      <c r="S24" s="166"/>
      <c r="T24" s="15">
        <f t="shared" si="0"/>
        <v>0</v>
      </c>
    </row>
    <row r="25" spans="1:20" x14ac:dyDescent="0.25">
      <c r="A25" s="163"/>
      <c r="B25" s="166"/>
      <c r="C25" s="91"/>
      <c r="D25" s="26"/>
      <c r="E25" s="166"/>
      <c r="F25" s="165"/>
      <c r="G25" s="165"/>
      <c r="H25" s="164"/>
      <c r="I25" s="164"/>
      <c r="J25" s="164"/>
      <c r="K25" s="164"/>
      <c r="L25" s="19"/>
      <c r="M25" s="166"/>
      <c r="N25" s="167"/>
      <c r="O25" s="166"/>
      <c r="P25" s="166"/>
      <c r="Q25" s="166"/>
      <c r="R25" s="164"/>
      <c r="S25" s="166"/>
      <c r="T25" s="15">
        <f t="shared" si="0"/>
        <v>0</v>
      </c>
    </row>
    <row r="26" spans="1:20" x14ac:dyDescent="0.25">
      <c r="A26" s="163"/>
      <c r="B26" s="166"/>
      <c r="C26" s="91"/>
      <c r="D26" s="26"/>
      <c r="E26" s="166"/>
      <c r="F26" s="165"/>
      <c r="G26" s="165"/>
      <c r="H26" s="164"/>
      <c r="I26" s="164"/>
      <c r="J26" s="164"/>
      <c r="K26" s="164"/>
      <c r="L26" s="19"/>
      <c r="M26" s="166"/>
      <c r="N26" s="167"/>
      <c r="O26" s="166"/>
      <c r="P26" s="166"/>
      <c r="Q26" s="166"/>
      <c r="R26" s="164"/>
      <c r="S26" s="166"/>
      <c r="T26" s="15">
        <f t="shared" si="0"/>
        <v>0</v>
      </c>
    </row>
    <row r="27" spans="1:20" x14ac:dyDescent="0.25">
      <c r="A27" s="163"/>
      <c r="B27" s="166"/>
      <c r="C27" s="91"/>
      <c r="D27" s="26"/>
      <c r="E27" s="166"/>
      <c r="F27" s="165"/>
      <c r="G27" s="165"/>
      <c r="H27" s="164"/>
      <c r="I27" s="164"/>
      <c r="J27" s="164"/>
      <c r="K27" s="164"/>
      <c r="L27" s="19"/>
      <c r="M27" s="166"/>
      <c r="N27" s="167"/>
      <c r="O27" s="166"/>
      <c r="P27" s="166"/>
      <c r="Q27" s="166"/>
      <c r="R27" s="164"/>
      <c r="S27" s="166"/>
      <c r="T27" s="15">
        <f t="shared" si="0"/>
        <v>0</v>
      </c>
    </row>
    <row r="28" spans="1:20" x14ac:dyDescent="0.25">
      <c r="A28" s="163"/>
      <c r="B28" s="166"/>
      <c r="C28" s="91"/>
      <c r="D28" s="26"/>
      <c r="E28" s="166"/>
      <c r="F28" s="165"/>
      <c r="G28" s="165"/>
      <c r="H28" s="164"/>
      <c r="I28" s="164"/>
      <c r="J28" s="164"/>
      <c r="K28" s="164"/>
      <c r="L28" s="19"/>
      <c r="M28" s="166"/>
      <c r="N28" s="167"/>
      <c r="O28" s="166"/>
      <c r="P28" s="166"/>
      <c r="Q28" s="166"/>
      <c r="R28" s="164"/>
      <c r="S28" s="166"/>
      <c r="T28" s="15">
        <f t="shared" si="0"/>
        <v>0</v>
      </c>
    </row>
    <row r="29" spans="1:20" x14ac:dyDescent="0.25">
      <c r="A29" s="163"/>
      <c r="B29" s="166"/>
      <c r="C29" s="91"/>
      <c r="D29" s="26"/>
      <c r="E29" s="166"/>
      <c r="F29" s="165"/>
      <c r="G29" s="165"/>
      <c r="H29" s="164"/>
      <c r="I29" s="164"/>
      <c r="J29" s="164"/>
      <c r="K29" s="164"/>
      <c r="L29" s="19"/>
      <c r="M29" s="166"/>
      <c r="N29" s="167"/>
      <c r="O29" s="166"/>
      <c r="P29" s="166"/>
      <c r="Q29" s="166"/>
      <c r="R29" s="164"/>
      <c r="S29" s="166"/>
      <c r="T29" s="15">
        <f t="shared" si="0"/>
        <v>0</v>
      </c>
    </row>
    <row r="30" spans="1:20" x14ac:dyDescent="0.25">
      <c r="A30" s="163"/>
      <c r="B30" s="166"/>
      <c r="C30" s="91"/>
      <c r="D30" s="26"/>
      <c r="E30" s="166"/>
      <c r="F30" s="165"/>
      <c r="G30" s="165"/>
      <c r="H30" s="164"/>
      <c r="I30" s="164"/>
      <c r="J30" s="164"/>
      <c r="K30" s="164"/>
      <c r="L30" s="19"/>
      <c r="M30" s="166"/>
      <c r="N30" s="167"/>
      <c r="O30" s="166"/>
      <c r="P30" s="166"/>
      <c r="Q30" s="166"/>
      <c r="R30" s="164"/>
      <c r="S30" s="166"/>
      <c r="T30" s="15">
        <f t="shared" si="0"/>
        <v>0</v>
      </c>
    </row>
    <row r="31" spans="1:20" x14ac:dyDescent="0.25">
      <c r="A31" s="163"/>
      <c r="B31" s="166"/>
      <c r="C31" s="91"/>
      <c r="D31" s="26"/>
      <c r="E31" s="166"/>
      <c r="F31" s="165"/>
      <c r="G31" s="165"/>
      <c r="H31" s="164"/>
      <c r="I31" s="164"/>
      <c r="J31" s="164"/>
      <c r="K31" s="164"/>
      <c r="L31" s="19"/>
      <c r="M31" s="166"/>
      <c r="N31" s="167"/>
      <c r="O31" s="166"/>
      <c r="P31" s="166"/>
      <c r="Q31" s="166"/>
      <c r="R31" s="164"/>
      <c r="S31" s="166"/>
      <c r="T31" s="15">
        <f t="shared" si="0"/>
        <v>0</v>
      </c>
    </row>
    <row r="32" spans="1:20" x14ac:dyDescent="0.25">
      <c r="A32" s="163"/>
      <c r="B32" s="166"/>
      <c r="C32" s="91"/>
      <c r="D32" s="26"/>
      <c r="E32" s="166"/>
      <c r="F32" s="165"/>
      <c r="G32" s="165"/>
      <c r="H32" s="164"/>
      <c r="I32" s="164"/>
      <c r="J32" s="164"/>
      <c r="K32" s="164"/>
      <c r="L32" s="19"/>
      <c r="M32" s="166"/>
      <c r="N32" s="167"/>
      <c r="O32" s="166"/>
      <c r="P32" s="166"/>
      <c r="Q32" s="166"/>
      <c r="R32" s="164"/>
      <c r="S32" s="166"/>
      <c r="T32" s="15">
        <f t="shared" si="0"/>
        <v>0</v>
      </c>
    </row>
    <row r="33" spans="1:20" x14ac:dyDescent="0.25">
      <c r="A33" s="163"/>
      <c r="B33" s="166"/>
      <c r="C33" s="91"/>
      <c r="D33" s="26"/>
      <c r="E33" s="166"/>
      <c r="F33" s="165"/>
      <c r="G33" s="165"/>
      <c r="H33" s="164"/>
      <c r="I33" s="164"/>
      <c r="J33" s="164"/>
      <c r="K33" s="164"/>
      <c r="L33" s="19"/>
      <c r="M33" s="166"/>
      <c r="N33" s="167"/>
      <c r="O33" s="166"/>
      <c r="P33" s="166"/>
      <c r="Q33" s="166"/>
      <c r="R33" s="164"/>
      <c r="S33" s="166"/>
      <c r="T33" s="15">
        <f t="shared" si="0"/>
        <v>0</v>
      </c>
    </row>
    <row r="34" spans="1:20" x14ac:dyDescent="0.25">
      <c r="A34" s="163"/>
      <c r="B34" s="166"/>
      <c r="C34" s="91"/>
      <c r="D34" s="26"/>
      <c r="E34" s="166"/>
      <c r="F34" s="165"/>
      <c r="G34" s="165"/>
      <c r="H34" s="164"/>
      <c r="I34" s="164"/>
      <c r="J34" s="164"/>
      <c r="K34" s="164"/>
      <c r="L34" s="19"/>
      <c r="M34" s="166"/>
      <c r="N34" s="167"/>
      <c r="O34" s="166"/>
      <c r="P34" s="166"/>
      <c r="Q34" s="166"/>
      <c r="R34" s="164"/>
      <c r="S34" s="166"/>
      <c r="T34" s="15">
        <f t="shared" si="0"/>
        <v>0</v>
      </c>
    </row>
    <row r="35" spans="1:20" x14ac:dyDescent="0.25">
      <c r="A35" s="163"/>
      <c r="B35" s="166"/>
      <c r="C35" s="91"/>
      <c r="D35" s="26"/>
      <c r="E35" s="166"/>
      <c r="F35" s="165"/>
      <c r="G35" s="165"/>
      <c r="H35" s="164"/>
      <c r="I35" s="164"/>
      <c r="J35" s="164"/>
      <c r="K35" s="164"/>
      <c r="L35" s="19"/>
      <c r="M35" s="166"/>
      <c r="N35" s="167"/>
      <c r="O35" s="166"/>
      <c r="P35" s="166"/>
      <c r="Q35" s="166"/>
      <c r="R35" s="164"/>
      <c r="S35" s="166"/>
      <c r="T35" s="15">
        <f t="shared" si="0"/>
        <v>0</v>
      </c>
    </row>
    <row r="36" spans="1:20" x14ac:dyDescent="0.25">
      <c r="A36" s="163"/>
      <c r="B36" s="166"/>
      <c r="C36" s="91"/>
      <c r="D36" s="26"/>
      <c r="E36" s="166"/>
      <c r="F36" s="165"/>
      <c r="G36" s="165"/>
      <c r="H36" s="164"/>
      <c r="I36" s="164"/>
      <c r="J36" s="164"/>
      <c r="K36" s="164"/>
      <c r="L36" s="19"/>
      <c r="M36" s="166"/>
      <c r="N36" s="167"/>
      <c r="O36" s="166"/>
      <c r="P36" s="166"/>
      <c r="Q36" s="166"/>
      <c r="R36" s="164"/>
      <c r="S36" s="166"/>
      <c r="T36" s="15">
        <f t="shared" si="0"/>
        <v>0</v>
      </c>
    </row>
    <row r="37" spans="1:20" x14ac:dyDescent="0.25">
      <c r="A37" s="163"/>
      <c r="B37" s="166"/>
      <c r="C37" s="91"/>
      <c r="D37" s="26"/>
      <c r="E37" s="166"/>
      <c r="F37" s="165"/>
      <c r="G37" s="165"/>
      <c r="H37" s="164"/>
      <c r="I37" s="164"/>
      <c r="J37" s="164"/>
      <c r="K37" s="164"/>
      <c r="L37" s="19"/>
      <c r="M37" s="166"/>
      <c r="N37" s="167"/>
      <c r="O37" s="166"/>
      <c r="P37" s="166"/>
      <c r="Q37" s="166"/>
      <c r="R37" s="164"/>
      <c r="S37" s="166"/>
      <c r="T37" s="15">
        <f t="shared" si="0"/>
        <v>0</v>
      </c>
    </row>
    <row r="38" spans="1:20" x14ac:dyDescent="0.25">
      <c r="A38" s="163"/>
      <c r="B38" s="166"/>
      <c r="C38" s="91"/>
      <c r="D38" s="26"/>
      <c r="E38" s="166"/>
      <c r="F38" s="165"/>
      <c r="G38" s="165"/>
      <c r="H38" s="164"/>
      <c r="I38" s="164"/>
      <c r="J38" s="164"/>
      <c r="K38" s="164"/>
      <c r="L38" s="19"/>
      <c r="M38" s="166"/>
      <c r="N38" s="167"/>
      <c r="O38" s="166"/>
      <c r="P38" s="166"/>
      <c r="Q38" s="166"/>
      <c r="R38" s="164"/>
      <c r="S38" s="166"/>
      <c r="T38" s="15">
        <f t="shared" si="0"/>
        <v>0</v>
      </c>
    </row>
    <row r="39" spans="1:20" x14ac:dyDescent="0.25">
      <c r="A39" s="163"/>
      <c r="B39" s="166"/>
      <c r="C39" s="91"/>
      <c r="D39" s="26"/>
      <c r="E39" s="166"/>
      <c r="F39" s="165"/>
      <c r="G39" s="165"/>
      <c r="H39" s="164"/>
      <c r="I39" s="164"/>
      <c r="J39" s="164"/>
      <c r="K39" s="164"/>
      <c r="L39" s="19"/>
      <c r="M39" s="166"/>
      <c r="N39" s="167"/>
      <c r="O39" s="166"/>
      <c r="P39" s="166"/>
      <c r="Q39" s="166"/>
      <c r="R39" s="164"/>
      <c r="S39" s="166"/>
      <c r="T39" s="15">
        <f t="shared" si="0"/>
        <v>0</v>
      </c>
    </row>
    <row r="40" spans="1:20" x14ac:dyDescent="0.25">
      <c r="A40" s="163"/>
      <c r="B40" s="166"/>
      <c r="C40" s="91"/>
      <c r="D40" s="26"/>
      <c r="E40" s="166"/>
      <c r="F40" s="165"/>
      <c r="G40" s="165"/>
      <c r="H40" s="164"/>
      <c r="I40" s="164"/>
      <c r="J40" s="164"/>
      <c r="K40" s="164"/>
      <c r="L40" s="19"/>
      <c r="M40" s="166"/>
      <c r="N40" s="167"/>
      <c r="O40" s="166"/>
      <c r="P40" s="166"/>
      <c r="Q40" s="166"/>
      <c r="R40" s="164"/>
      <c r="S40" s="166"/>
      <c r="T40" s="15">
        <f t="shared" si="0"/>
        <v>0</v>
      </c>
    </row>
    <row r="41" spans="1:20" x14ac:dyDescent="0.25">
      <c r="A41" s="163"/>
      <c r="B41" s="166"/>
      <c r="C41" s="91"/>
      <c r="D41" s="26"/>
      <c r="E41" s="166"/>
      <c r="F41" s="165"/>
      <c r="G41" s="165"/>
      <c r="H41" s="164"/>
      <c r="I41" s="164"/>
      <c r="J41" s="164"/>
      <c r="K41" s="164"/>
      <c r="L41" s="19"/>
      <c r="M41" s="166"/>
      <c r="N41" s="167"/>
      <c r="O41" s="166"/>
      <c r="P41" s="166"/>
      <c r="Q41" s="166"/>
      <c r="R41" s="164"/>
      <c r="S41" s="166"/>
      <c r="T41" s="15">
        <f t="shared" si="0"/>
        <v>0</v>
      </c>
    </row>
    <row r="42" spans="1:20" x14ac:dyDescent="0.25">
      <c r="A42" s="163"/>
      <c r="B42" s="166"/>
      <c r="C42" s="91"/>
      <c r="D42" s="26"/>
      <c r="E42" s="166"/>
      <c r="F42" s="165"/>
      <c r="G42" s="165"/>
      <c r="H42" s="164"/>
      <c r="I42" s="164"/>
      <c r="J42" s="164"/>
      <c r="K42" s="164"/>
      <c r="L42" s="19"/>
      <c r="M42" s="166"/>
      <c r="N42" s="167"/>
      <c r="O42" s="166"/>
      <c r="P42" s="166"/>
      <c r="Q42" s="166"/>
      <c r="R42" s="164"/>
      <c r="S42" s="166"/>
      <c r="T42" s="15">
        <f t="shared" si="0"/>
        <v>0</v>
      </c>
    </row>
    <row r="43" spans="1:20" x14ac:dyDescent="0.25">
      <c r="A43" s="163"/>
      <c r="B43" s="166"/>
      <c r="C43" s="91"/>
      <c r="D43" s="26"/>
      <c r="E43" s="166"/>
      <c r="F43" s="165"/>
      <c r="G43" s="165"/>
      <c r="H43" s="164"/>
      <c r="I43" s="164"/>
      <c r="J43" s="164"/>
      <c r="K43" s="164"/>
      <c r="L43" s="19"/>
      <c r="M43" s="166"/>
      <c r="N43" s="167"/>
      <c r="O43" s="166"/>
      <c r="P43" s="166"/>
      <c r="Q43" s="166"/>
      <c r="R43" s="164"/>
      <c r="S43" s="166"/>
      <c r="T43" s="15">
        <f t="shared" si="0"/>
        <v>0</v>
      </c>
    </row>
    <row r="44" spans="1:20" x14ac:dyDescent="0.25">
      <c r="A44" s="163"/>
      <c r="B44" s="166"/>
      <c r="C44" s="91"/>
      <c r="D44" s="26"/>
      <c r="E44" s="166"/>
      <c r="F44" s="165"/>
      <c r="G44" s="165"/>
      <c r="H44" s="164"/>
      <c r="I44" s="164"/>
      <c r="J44" s="164"/>
      <c r="K44" s="164"/>
      <c r="L44" s="19"/>
      <c r="M44" s="166"/>
      <c r="N44" s="167"/>
      <c r="O44" s="166"/>
      <c r="P44" s="166"/>
      <c r="Q44" s="166"/>
      <c r="R44" s="164"/>
      <c r="S44" s="166"/>
      <c r="T44" s="15">
        <f t="shared" si="0"/>
        <v>0</v>
      </c>
    </row>
    <row r="45" spans="1:20" x14ac:dyDescent="0.25">
      <c r="A45" s="163"/>
      <c r="B45" s="166"/>
      <c r="C45" s="91"/>
      <c r="D45" s="26"/>
      <c r="E45" s="166"/>
      <c r="F45" s="165"/>
      <c r="G45" s="165"/>
      <c r="H45" s="164"/>
      <c r="I45" s="164"/>
      <c r="J45" s="164"/>
      <c r="K45" s="164"/>
      <c r="L45" s="19"/>
      <c r="M45" s="166"/>
      <c r="N45" s="167"/>
      <c r="O45" s="166"/>
      <c r="P45" s="166"/>
      <c r="Q45" s="166"/>
      <c r="R45" s="164"/>
      <c r="S45" s="166"/>
      <c r="T45" s="15">
        <f t="shared" si="0"/>
        <v>0</v>
      </c>
    </row>
    <row r="46" spans="1:20" x14ac:dyDescent="0.25">
      <c r="A46" s="163"/>
      <c r="B46" s="166"/>
      <c r="C46" s="91"/>
      <c r="D46" s="26"/>
      <c r="E46" s="166"/>
      <c r="F46" s="165"/>
      <c r="G46" s="165"/>
      <c r="H46" s="164"/>
      <c r="I46" s="164"/>
      <c r="J46" s="164"/>
      <c r="K46" s="164"/>
      <c r="L46" s="19"/>
      <c r="M46" s="166"/>
      <c r="N46" s="167"/>
      <c r="O46" s="166"/>
      <c r="P46" s="166"/>
      <c r="Q46" s="166"/>
      <c r="R46" s="164"/>
      <c r="S46" s="166"/>
      <c r="T46" s="15">
        <f t="shared" si="0"/>
        <v>0</v>
      </c>
    </row>
    <row r="47" spans="1:20" x14ac:dyDescent="0.25">
      <c r="A47" s="163"/>
      <c r="B47" s="166"/>
      <c r="C47" s="91"/>
      <c r="D47" s="26"/>
      <c r="E47" s="166"/>
      <c r="F47" s="165"/>
      <c r="G47" s="165"/>
      <c r="H47" s="164"/>
      <c r="I47" s="164"/>
      <c r="J47" s="164"/>
      <c r="K47" s="164"/>
      <c r="L47" s="19"/>
      <c r="M47" s="166"/>
      <c r="N47" s="167"/>
      <c r="O47" s="166"/>
      <c r="P47" s="166"/>
      <c r="Q47" s="166"/>
      <c r="R47" s="164"/>
      <c r="S47" s="166"/>
      <c r="T47" s="15">
        <f t="shared" si="0"/>
        <v>0</v>
      </c>
    </row>
    <row r="48" spans="1:20" x14ac:dyDescent="0.25">
      <c r="A48" s="163"/>
      <c r="B48" s="166"/>
      <c r="C48" s="91"/>
      <c r="D48" s="26"/>
      <c r="E48" s="166"/>
      <c r="F48" s="165"/>
      <c r="G48" s="165"/>
      <c r="H48" s="164"/>
      <c r="I48" s="164"/>
      <c r="J48" s="164"/>
      <c r="K48" s="164"/>
      <c r="L48" s="19"/>
      <c r="M48" s="166"/>
      <c r="N48" s="167"/>
      <c r="O48" s="166"/>
      <c r="P48" s="166"/>
      <c r="Q48" s="166"/>
      <c r="R48" s="164"/>
      <c r="S48" s="166"/>
      <c r="T48" s="15">
        <f t="shared" si="0"/>
        <v>0</v>
      </c>
    </row>
    <row r="49" spans="1:20" x14ac:dyDescent="0.25">
      <c r="A49" s="163"/>
      <c r="B49" s="166"/>
      <c r="C49" s="91"/>
      <c r="D49" s="26"/>
      <c r="E49" s="166"/>
      <c r="F49" s="165"/>
      <c r="G49" s="165"/>
      <c r="I49" s="164"/>
      <c r="J49" s="164"/>
      <c r="K49" s="164"/>
      <c r="L49" s="19"/>
      <c r="M49" s="166"/>
      <c r="N49" s="167"/>
      <c r="O49" s="166"/>
      <c r="P49" s="166"/>
      <c r="Q49" s="166"/>
      <c r="R49" s="164"/>
      <c r="S49" s="166"/>
      <c r="T49" s="15">
        <f>IF(A49&lt;&gt;"",COUNTBLANK(G49:K49),0)</f>
        <v>0</v>
      </c>
    </row>
    <row r="50" spans="1:20" x14ac:dyDescent="0.25">
      <c r="A50" s="163"/>
      <c r="B50" s="166"/>
      <c r="C50" s="91"/>
      <c r="D50" s="26"/>
      <c r="E50" s="166"/>
      <c r="F50" s="165"/>
      <c r="G50" s="165"/>
      <c r="H50" s="164"/>
      <c r="I50" s="164"/>
      <c r="J50" s="164"/>
      <c r="K50" s="164"/>
      <c r="L50" s="19"/>
      <c r="M50" s="166"/>
      <c r="N50" s="167"/>
      <c r="O50" s="166"/>
      <c r="P50" s="166"/>
      <c r="Q50" s="166"/>
      <c r="R50" s="164"/>
      <c r="S50" s="166"/>
      <c r="T50" s="15">
        <f>IF(A50&lt;&gt;"",COUNTBLANK(H50:K50),0)</f>
        <v>0</v>
      </c>
    </row>
    <row r="51" spans="1:20" ht="15.75" thickBot="1" x14ac:dyDescent="0.3">
      <c r="A51" s="163"/>
      <c r="B51" s="166"/>
      <c r="C51" s="91"/>
      <c r="D51" s="26"/>
      <c r="E51" s="166"/>
      <c r="F51" s="165"/>
      <c r="G51" s="165"/>
      <c r="H51" s="164"/>
      <c r="I51" s="164"/>
      <c r="J51" s="164"/>
      <c r="K51" s="164"/>
      <c r="L51" s="19"/>
      <c r="M51" s="166"/>
      <c r="N51" s="167"/>
      <c r="O51" s="166"/>
      <c r="P51" s="166"/>
      <c r="Q51" s="166"/>
      <c r="R51" s="164"/>
      <c r="S51" s="166"/>
      <c r="T51" s="15">
        <f>IF(A51&lt;&gt;"",COUNTBLANK(H51:K51),0)</f>
        <v>0</v>
      </c>
    </row>
    <row r="52" spans="1:20" s="66" customFormat="1" ht="30.75" customHeight="1" thickTop="1" thickBot="1" x14ac:dyDescent="0.25">
      <c r="A52" s="92" t="s">
        <v>322</v>
      </c>
      <c r="B52" s="92" t="s">
        <v>322</v>
      </c>
      <c r="C52" s="92" t="s">
        <v>322</v>
      </c>
      <c r="D52" s="92" t="s">
        <v>322</v>
      </c>
      <c r="E52" s="92" t="s">
        <v>322</v>
      </c>
      <c r="F52" s="92" t="s">
        <v>322</v>
      </c>
      <c r="G52" s="92" t="s">
        <v>322</v>
      </c>
      <c r="H52" s="92" t="s">
        <v>322</v>
      </c>
      <c r="I52" s="92" t="s">
        <v>322</v>
      </c>
      <c r="J52" s="92" t="s">
        <v>322</v>
      </c>
      <c r="K52" s="92" t="s">
        <v>322</v>
      </c>
      <c r="L52" s="92" t="s">
        <v>322</v>
      </c>
      <c r="M52" s="92" t="s">
        <v>322</v>
      </c>
      <c r="N52" s="92" t="s">
        <v>322</v>
      </c>
      <c r="O52" s="92" t="s">
        <v>322</v>
      </c>
      <c r="P52" s="93" t="s">
        <v>322</v>
      </c>
      <c r="Q52" s="93" t="s">
        <v>322</v>
      </c>
      <c r="R52" s="93" t="s">
        <v>322</v>
      </c>
      <c r="S52" s="93" t="s">
        <v>322</v>
      </c>
      <c r="T52" s="93" t="s">
        <v>322</v>
      </c>
    </row>
    <row r="53" spans="1:20" ht="15.75" thickTop="1" x14ac:dyDescent="0.25"/>
  </sheetData>
  <sheetProtection sheet="1" formatCells="0" formatColumns="0" formatRows="0" insertRows="0" sort="0" autoFilter="0"/>
  <autoFilter ref="A2:S3"/>
  <mergeCells count="13">
    <mergeCell ref="A2:A3"/>
    <mergeCell ref="N1:P1"/>
    <mergeCell ref="Q1:S1"/>
    <mergeCell ref="I1:K1"/>
    <mergeCell ref="F2:F3"/>
    <mergeCell ref="H2:H3"/>
    <mergeCell ref="B2:B3"/>
    <mergeCell ref="C2:C3"/>
    <mergeCell ref="L2:L3"/>
    <mergeCell ref="D2:D3"/>
    <mergeCell ref="E2:E3"/>
    <mergeCell ref="G2:G3"/>
    <mergeCell ref="M2:M3"/>
  </mergeCells>
  <conditionalFormatting sqref="C52">
    <cfRule type="duplicateValues" dxfId="49" priority="15"/>
  </conditionalFormatting>
  <conditionalFormatting sqref="G52">
    <cfRule type="duplicateValues" dxfId="48" priority="14"/>
  </conditionalFormatting>
  <conditionalFormatting sqref="H5">
    <cfRule type="duplicateValues" dxfId="47" priority="13"/>
  </conditionalFormatting>
  <conditionalFormatting sqref="R5">
    <cfRule type="duplicateValues" dxfId="46" priority="11"/>
  </conditionalFormatting>
  <conditionalFormatting sqref="O4">
    <cfRule type="duplicateValues" dxfId="45" priority="10"/>
  </conditionalFormatting>
  <conditionalFormatting sqref="R4">
    <cfRule type="duplicateValues" dxfId="44" priority="9"/>
  </conditionalFormatting>
  <conditionalFormatting sqref="D5:D51">
    <cfRule type="duplicateValues" dxfId="43" priority="6"/>
  </conditionalFormatting>
  <conditionalFormatting sqref="D5:D51">
    <cfRule type="expression" dxfId="42" priority="5">
      <formula>AND(A5 = "",D5&gt;"")</formula>
    </cfRule>
  </conditionalFormatting>
  <conditionalFormatting sqref="O5">
    <cfRule type="duplicateValues" dxfId="41" priority="2"/>
  </conditionalFormatting>
  <conditionalFormatting sqref="R5">
    <cfRule type="duplicateValues" dxfId="40" priority="1"/>
  </conditionalFormatting>
  <dataValidations count="9">
    <dataValidation type="list" allowBlank="1" showInputMessage="1" showErrorMessage="1" sqref="G4">
      <formula1>"Y,N"</formula1>
    </dataValidation>
    <dataValidation type="custom" allowBlank="1" showInputMessage="1" showErrorMessage="1" errorTitle="Invalid Email" error="You must enter a valid email address" sqref="C5:C51 P5 S5">
      <formula1>FIND("@",C5)&gt;0</formula1>
    </dataValidation>
    <dataValidation type="custom" allowBlank="1" showInputMessage="1" showErrorMessage="1" sqref="R4 O4">
      <formula1>AND(LEN(O4)=11,ISNONTEXT(O4),TRIM(LEFT(O4,1))="1")</formula1>
    </dataValidation>
    <dataValidation type="custom" allowBlank="1" showInputMessage="1" showErrorMessage="1" errorTitle="Invalid Subnet" error="The subnet must be between 0.0.0.0 and 256.256.256.256" sqref="L8:L51">
      <formula1>AND(--LEFT(L8,FIND(".",L8)-1)&lt;257,--TRIM(MID(SUBSTITUTE(L8,".",REPT(" ",99)),99,99))&lt;257,--TRIM(MID(SUBSTITUTE(L8,".",REPT(" ",99)),198,99))&lt;257,--TRIM(MID(SUBSTITUTE(SUBSTITUTE(L8,".",REPT(" ",99)),"/",REPT(" ",99)),297,99))&lt;257)</formula1>
    </dataValidation>
    <dataValidation type="custom" operator="equal" allowBlank="1" showErrorMessage="1" errorTitle="Invalid input" error="Must Be 12 Characters Exactly. Letters A through F and numbers 0 through 9 ONLY." sqref="D5:D51">
      <formula1>AND(LEN(D5)=12,HEX2DEC(LEFT(D5,6))&gt;0,HEX2DEC(RIGHT(D5,6))&gt;0)</formula1>
    </dataValidation>
    <dataValidation type="list" allowBlank="1" showInputMessage="1" showErrorMessage="1" sqref="G5:G51">
      <formula1>"Yes"</formula1>
    </dataValidation>
    <dataValidation type="custom" allowBlank="1" showInputMessage="1" showErrorMessage="1" sqref="O6:O51">
      <formula1>AND(LEN(H6)=11,ISNONTEXT(H6),TRIM(LEFT(H6,1))="1")</formula1>
    </dataValidation>
    <dataValidation type="custom" allowBlank="1" showInputMessage="1" showErrorMessage="1" sqref="R6:R51">
      <formula1>AND(LEN(H1048536)=11,ISNONTEXT(H1048536),TRIM(LEFT(H1048536,1))="1")</formula1>
    </dataValidation>
    <dataValidation type="custom" allowBlank="1" showInputMessage="1" showErrorMessage="1" sqref="H5 O5 R5">
      <formula1>AND(LEN(H5)=11,ISNONTEXT(H5),TRIM(LEFT(H5,1))="1")</formula1>
    </dataValidation>
  </dataValidations>
  <hyperlinks>
    <hyperlink ref="P4" r:id="rId1"/>
    <hyperlink ref="S4" r:id="rId2"/>
  </hyperlinks>
  <pageMargins left="0.7" right="0.7" top="0.75" bottom="0.75" header="0.3" footer="0.3"/>
  <pageSetup orientation="portrait" r:id="rId3"/>
  <extLst>
    <ext xmlns:x14="http://schemas.microsoft.com/office/spreadsheetml/2009/9/main" uri="{78C0D931-6437-407d-A8EE-F0AAD7539E65}">
      <x14:conditionalFormattings>
        <x14:conditionalFormatting xmlns:xm="http://schemas.microsoft.com/office/excel/2006/main">
          <x14:cfRule type="expression" priority="4" id="{CA66A13D-9A1B-43F5-B7BA-61F1F9E37234}">
            <xm:f>IF('Start Here'!$G$14="Yes",IF(A5="",TRUE,FALSE), FALSE)</xm:f>
            <x14:dxf>
              <fill>
                <patternFill>
                  <bgColor rgb="FFFF7575"/>
                </patternFill>
              </fill>
            </x14:dxf>
          </x14:cfRule>
          <xm:sqref>A5:F5 L5:S5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Values!$C$16:$C$26</xm:f>
          </x14:formula1>
          <xm:sqref>F4:F51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1" tint="0.499984740745262"/>
  </sheetPr>
  <dimension ref="A1:X101"/>
  <sheetViews>
    <sheetView showGridLines="0" zoomScale="115" zoomScaleNormal="115" workbookViewId="0">
      <selection activeCell="B3" sqref="B3"/>
    </sheetView>
  </sheetViews>
  <sheetFormatPr defaultRowHeight="12.75" x14ac:dyDescent="0.2"/>
  <cols>
    <col min="1" max="1" width="23.140625" style="32" customWidth="1"/>
    <col min="2" max="2" width="14.7109375" style="25" bestFit="1" customWidth="1"/>
    <col min="3" max="3" width="39.42578125" style="25" customWidth="1"/>
    <col min="4" max="4" width="16.7109375" style="25" customWidth="1"/>
    <col min="5" max="16384" width="9.140625" style="25"/>
  </cols>
  <sheetData>
    <row r="1" spans="1:4" s="86" customFormat="1" ht="30.75" thickBot="1" x14ac:dyDescent="0.25">
      <c r="A1" s="175" t="s">
        <v>525</v>
      </c>
      <c r="B1" s="88" t="s">
        <v>423</v>
      </c>
      <c r="C1" s="88" t="s">
        <v>21</v>
      </c>
      <c r="D1" s="88" t="s">
        <v>23</v>
      </c>
    </row>
    <row r="2" spans="1:4" ht="14.25" thickTop="1" thickBot="1" x14ac:dyDescent="0.25">
      <c r="A2" s="31" t="str">
        <f>Billing!J6</f>
        <v>CBTS</v>
      </c>
      <c r="B2" s="31">
        <v>16145551234</v>
      </c>
      <c r="C2" s="33" t="s">
        <v>24</v>
      </c>
      <c r="D2" s="31" t="s">
        <v>25</v>
      </c>
    </row>
    <row r="3" spans="1:4" ht="15.75" thickTop="1" x14ac:dyDescent="0.25">
      <c r="A3" s="32" t="str">
        <f>IF(B3&gt;0,'e911'!#REF!,"")</f>
        <v/>
      </c>
      <c r="B3" s="26"/>
      <c r="C3" s="28"/>
      <c r="D3" s="26"/>
    </row>
    <row r="4" spans="1:4" x14ac:dyDescent="0.2">
      <c r="A4" s="32" t="str">
        <f>IF(B4&gt;0,'e911'!#REF!,"")</f>
        <v/>
      </c>
      <c r="B4" s="26"/>
      <c r="C4" s="91"/>
      <c r="D4" s="26"/>
    </row>
    <row r="5" spans="1:4" x14ac:dyDescent="0.2">
      <c r="A5" s="32" t="str">
        <f>IF(B5&gt;0,'e911'!#REF!,"")</f>
        <v/>
      </c>
      <c r="B5" s="26"/>
      <c r="C5" s="91"/>
      <c r="D5" s="26"/>
    </row>
    <row r="6" spans="1:4" x14ac:dyDescent="0.2">
      <c r="A6" s="32" t="str">
        <f>IF(B6&gt;0,'e911'!#REF!,"")</f>
        <v/>
      </c>
      <c r="B6" s="26"/>
      <c r="C6" s="91"/>
      <c r="D6" s="26"/>
    </row>
    <row r="7" spans="1:4" x14ac:dyDescent="0.2">
      <c r="A7" s="32" t="str">
        <f>IF(B7&gt;0,'e911'!#REF!,"")</f>
        <v/>
      </c>
      <c r="B7" s="26"/>
      <c r="C7" s="91"/>
      <c r="D7" s="26"/>
    </row>
    <row r="8" spans="1:4" x14ac:dyDescent="0.2">
      <c r="A8" s="32" t="str">
        <f>IF(B8&gt;0,'e911'!#REF!,"")</f>
        <v/>
      </c>
      <c r="B8" s="26"/>
      <c r="C8" s="91"/>
      <c r="D8" s="26"/>
    </row>
    <row r="9" spans="1:4" x14ac:dyDescent="0.2">
      <c r="A9" s="32" t="str">
        <f>IF(B9&gt;0,'e911'!#REF!,"")</f>
        <v/>
      </c>
      <c r="B9" s="26"/>
      <c r="C9" s="91"/>
      <c r="D9" s="26"/>
    </row>
    <row r="10" spans="1:4" x14ac:dyDescent="0.2">
      <c r="A10" s="32" t="str">
        <f>IF(B10&gt;0,'e911'!#REF!,"")</f>
        <v/>
      </c>
      <c r="B10" s="26"/>
      <c r="C10" s="91"/>
      <c r="D10" s="26"/>
    </row>
    <row r="11" spans="1:4" x14ac:dyDescent="0.2">
      <c r="A11" s="32" t="str">
        <f>IF(B11&gt;0,'e911'!#REF!,"")</f>
        <v/>
      </c>
      <c r="B11" s="26"/>
      <c r="C11" s="91"/>
      <c r="D11" s="26"/>
    </row>
    <row r="12" spans="1:4" x14ac:dyDescent="0.2">
      <c r="A12" s="32" t="str">
        <f>IF(B12&gt;0,'e911'!#REF!,"")</f>
        <v/>
      </c>
      <c r="B12" s="26"/>
      <c r="C12" s="91"/>
      <c r="D12" s="26"/>
    </row>
    <row r="13" spans="1:4" x14ac:dyDescent="0.2">
      <c r="A13" s="32" t="str">
        <f>IF(B13&gt;0,'e911'!#REF!,"")</f>
        <v/>
      </c>
      <c r="B13" s="26"/>
      <c r="C13" s="91"/>
      <c r="D13" s="26"/>
    </row>
    <row r="14" spans="1:4" x14ac:dyDescent="0.2">
      <c r="A14" s="32" t="str">
        <f>IF(B14&gt;0,'e911'!#REF!,"")</f>
        <v/>
      </c>
      <c r="B14" s="26"/>
      <c r="C14" s="91"/>
      <c r="D14" s="26"/>
    </row>
    <row r="15" spans="1:4" x14ac:dyDescent="0.2">
      <c r="A15" s="32" t="str">
        <f>IF(B15&gt;0,'e911'!#REF!,"")</f>
        <v/>
      </c>
      <c r="B15" s="26"/>
      <c r="C15" s="91"/>
      <c r="D15" s="26"/>
    </row>
    <row r="16" spans="1:4" x14ac:dyDescent="0.2">
      <c r="A16" s="32" t="str">
        <f>IF(B16&gt;0,'e911'!#REF!,"")</f>
        <v/>
      </c>
      <c r="B16" s="26"/>
      <c r="C16" s="91"/>
      <c r="D16" s="26"/>
    </row>
    <row r="17" spans="1:4" x14ac:dyDescent="0.2">
      <c r="A17" s="32" t="str">
        <f>IF(B17&gt;0,'e911'!#REF!,"")</f>
        <v/>
      </c>
      <c r="B17" s="26"/>
      <c r="C17" s="91"/>
      <c r="D17" s="26"/>
    </row>
    <row r="18" spans="1:4" x14ac:dyDescent="0.2">
      <c r="A18" s="32" t="str">
        <f>IF(B18&gt;0,'e911'!#REF!,"")</f>
        <v/>
      </c>
      <c r="B18" s="26"/>
      <c r="C18" s="91"/>
      <c r="D18" s="26"/>
    </row>
    <row r="19" spans="1:4" x14ac:dyDescent="0.2">
      <c r="A19" s="32" t="str">
        <f>IF(B19&gt;0,'e911'!#REF!,"")</f>
        <v/>
      </c>
      <c r="B19" s="26"/>
      <c r="C19" s="91"/>
      <c r="D19" s="26"/>
    </row>
    <row r="20" spans="1:4" x14ac:dyDescent="0.2">
      <c r="A20" s="32" t="str">
        <f>IF(B20&gt;0,'e911'!#REF!,"")</f>
        <v/>
      </c>
      <c r="B20" s="26"/>
      <c r="C20" s="91"/>
      <c r="D20" s="26"/>
    </row>
    <row r="21" spans="1:4" x14ac:dyDescent="0.2">
      <c r="A21" s="32" t="str">
        <f>IF(B21&gt;0,'e911'!#REF!,"")</f>
        <v/>
      </c>
      <c r="B21" s="26"/>
      <c r="C21" s="91"/>
      <c r="D21" s="26"/>
    </row>
    <row r="22" spans="1:4" x14ac:dyDescent="0.2">
      <c r="A22" s="32" t="str">
        <f>IF(B22&gt;0,'e911'!#REF!,"")</f>
        <v/>
      </c>
      <c r="B22" s="26"/>
      <c r="C22" s="91"/>
      <c r="D22" s="26"/>
    </row>
    <row r="23" spans="1:4" x14ac:dyDescent="0.2">
      <c r="A23" s="32" t="str">
        <f>IF(B23&gt;0,'e911'!#REF!,"")</f>
        <v/>
      </c>
      <c r="B23" s="26"/>
      <c r="C23" s="91"/>
      <c r="D23" s="26"/>
    </row>
    <row r="24" spans="1:4" x14ac:dyDescent="0.2">
      <c r="A24" s="32" t="str">
        <f>IF(B24&gt;0,'e911'!#REF!,"")</f>
        <v/>
      </c>
      <c r="B24" s="26"/>
      <c r="C24" s="91"/>
      <c r="D24" s="26"/>
    </row>
    <row r="25" spans="1:4" x14ac:dyDescent="0.2">
      <c r="A25" s="32" t="str">
        <f>IF(B25&gt;0,'e911'!#REF!,"")</f>
        <v/>
      </c>
      <c r="B25" s="26"/>
      <c r="C25" s="91"/>
      <c r="D25" s="26"/>
    </row>
    <row r="26" spans="1:4" x14ac:dyDescent="0.2">
      <c r="A26" s="32" t="str">
        <f>IF(B26&gt;0,'e911'!#REF!,"")</f>
        <v/>
      </c>
      <c r="B26" s="26"/>
      <c r="C26" s="91"/>
      <c r="D26" s="26"/>
    </row>
    <row r="27" spans="1:4" x14ac:dyDescent="0.2">
      <c r="A27" s="32" t="str">
        <f>IF(B27&gt;0,'e911'!#REF!,"")</f>
        <v/>
      </c>
      <c r="B27" s="26"/>
      <c r="C27" s="91"/>
      <c r="D27" s="26"/>
    </row>
    <row r="28" spans="1:4" x14ac:dyDescent="0.2">
      <c r="A28" s="32" t="str">
        <f>IF(B28&gt;0,'e911'!#REF!,"")</f>
        <v/>
      </c>
      <c r="B28" s="26"/>
      <c r="C28" s="91"/>
      <c r="D28" s="26"/>
    </row>
    <row r="29" spans="1:4" x14ac:dyDescent="0.2">
      <c r="A29" s="32" t="str">
        <f>IF(B29&gt;0,'e911'!#REF!,"")</f>
        <v/>
      </c>
      <c r="B29" s="26"/>
      <c r="C29" s="91"/>
      <c r="D29" s="26"/>
    </row>
    <row r="30" spans="1:4" x14ac:dyDescent="0.2">
      <c r="A30" s="32" t="str">
        <f>IF(B30&gt;0,'e911'!#REF!,"")</f>
        <v/>
      </c>
      <c r="B30" s="26"/>
      <c r="C30" s="91"/>
      <c r="D30" s="26"/>
    </row>
    <row r="31" spans="1:4" x14ac:dyDescent="0.2">
      <c r="A31" s="32" t="str">
        <f>IF(B31&gt;0,'e911'!#REF!,"")</f>
        <v/>
      </c>
      <c r="B31" s="26"/>
      <c r="C31" s="91"/>
      <c r="D31" s="26"/>
    </row>
    <row r="32" spans="1:4" x14ac:dyDescent="0.2">
      <c r="A32" s="32" t="str">
        <f>IF(B32&gt;0,'e911'!#REF!,"")</f>
        <v/>
      </c>
      <c r="B32" s="26"/>
      <c r="C32" s="91"/>
      <c r="D32" s="26"/>
    </row>
    <row r="33" spans="1:4" x14ac:dyDescent="0.2">
      <c r="A33" s="32" t="str">
        <f>IF(B33&gt;0,'e911'!#REF!,"")</f>
        <v/>
      </c>
      <c r="B33" s="26"/>
      <c r="C33" s="91"/>
      <c r="D33" s="26"/>
    </row>
    <row r="34" spans="1:4" x14ac:dyDescent="0.2">
      <c r="A34" s="32" t="str">
        <f>IF(B34&gt;0,'e911'!#REF!,"")</f>
        <v/>
      </c>
      <c r="B34" s="26"/>
      <c r="C34" s="91"/>
      <c r="D34" s="26"/>
    </row>
    <row r="35" spans="1:4" x14ac:dyDescent="0.2">
      <c r="A35" s="32" t="str">
        <f>IF(B35&gt;0,'e911'!#REF!,"")</f>
        <v/>
      </c>
      <c r="B35" s="26"/>
      <c r="C35" s="91"/>
      <c r="D35" s="26"/>
    </row>
    <row r="36" spans="1:4" x14ac:dyDescent="0.2">
      <c r="A36" s="32" t="str">
        <f>IF(B36&gt;0,'e911'!#REF!,"")</f>
        <v/>
      </c>
      <c r="B36" s="26"/>
      <c r="C36" s="91"/>
      <c r="D36" s="26"/>
    </row>
    <row r="37" spans="1:4" x14ac:dyDescent="0.2">
      <c r="A37" s="32" t="str">
        <f>IF(B37&gt;0,'e911'!#REF!,"")</f>
        <v/>
      </c>
      <c r="B37" s="26"/>
      <c r="C37" s="91"/>
      <c r="D37" s="26"/>
    </row>
    <row r="38" spans="1:4" x14ac:dyDescent="0.2">
      <c r="A38" s="32" t="str">
        <f>IF(B38&gt;0,'e911'!#REF!,"")</f>
        <v/>
      </c>
      <c r="B38" s="26"/>
      <c r="C38" s="91"/>
      <c r="D38" s="26"/>
    </row>
    <row r="39" spans="1:4" x14ac:dyDescent="0.2">
      <c r="A39" s="32" t="str">
        <f>IF(B39&gt;0,'e911'!#REF!,"")</f>
        <v/>
      </c>
      <c r="B39" s="26"/>
      <c r="C39" s="91"/>
      <c r="D39" s="26"/>
    </row>
    <row r="40" spans="1:4" x14ac:dyDescent="0.2">
      <c r="A40" s="32" t="str">
        <f>IF(B40&gt;0,'e911'!#REF!,"")</f>
        <v/>
      </c>
      <c r="B40" s="26"/>
      <c r="C40" s="91"/>
      <c r="D40" s="26"/>
    </row>
    <row r="41" spans="1:4" x14ac:dyDescent="0.2">
      <c r="A41" s="32" t="str">
        <f>IF(B41&gt;0,'e911'!#REF!,"")</f>
        <v/>
      </c>
      <c r="B41" s="26"/>
      <c r="C41" s="91"/>
      <c r="D41" s="26"/>
    </row>
    <row r="42" spans="1:4" x14ac:dyDescent="0.2">
      <c r="A42" s="32" t="str">
        <f>IF(B42&gt;0,'e911'!#REF!,"")</f>
        <v/>
      </c>
      <c r="B42" s="26"/>
      <c r="C42" s="91"/>
      <c r="D42" s="26"/>
    </row>
    <row r="43" spans="1:4" x14ac:dyDescent="0.2">
      <c r="A43" s="32" t="str">
        <f>IF(B43&gt;0,'e911'!#REF!,"")</f>
        <v/>
      </c>
      <c r="B43" s="26"/>
      <c r="C43" s="91"/>
      <c r="D43" s="26"/>
    </row>
    <row r="44" spans="1:4" x14ac:dyDescent="0.2">
      <c r="A44" s="32" t="str">
        <f>IF(B44&gt;0,'e911'!#REF!,"")</f>
        <v/>
      </c>
      <c r="B44" s="26"/>
      <c r="C44" s="91"/>
      <c r="D44" s="26"/>
    </row>
    <row r="45" spans="1:4" x14ac:dyDescent="0.2">
      <c r="A45" s="32" t="str">
        <f>IF(B45&gt;0,'e911'!#REF!,"")</f>
        <v/>
      </c>
      <c r="B45" s="26"/>
      <c r="C45" s="91"/>
      <c r="D45" s="26"/>
    </row>
    <row r="46" spans="1:4" x14ac:dyDescent="0.2">
      <c r="A46" s="32" t="str">
        <f>IF(B46&gt;0,'e911'!#REF!,"")</f>
        <v/>
      </c>
      <c r="B46" s="26"/>
      <c r="C46" s="91"/>
      <c r="D46" s="26"/>
    </row>
    <row r="47" spans="1:4" x14ac:dyDescent="0.2">
      <c r="A47" s="32" t="str">
        <f>IF(B47&gt;0,'e911'!#REF!,"")</f>
        <v/>
      </c>
      <c r="B47" s="26"/>
      <c r="C47" s="91"/>
      <c r="D47" s="26"/>
    </row>
    <row r="48" spans="1:4" x14ac:dyDescent="0.2">
      <c r="A48" s="32" t="str">
        <f>IF(B48&gt;0,'e911'!#REF!,"")</f>
        <v/>
      </c>
      <c r="B48" s="26"/>
      <c r="C48" s="91"/>
      <c r="D48" s="26"/>
    </row>
    <row r="49" spans="1:24" x14ac:dyDescent="0.2">
      <c r="A49" s="32" t="str">
        <f>IF(B49&gt;0,'e911'!#REF!,"")</f>
        <v/>
      </c>
      <c r="B49" s="26"/>
      <c r="C49" s="91"/>
      <c r="D49" s="26"/>
    </row>
    <row r="50" spans="1:24" ht="13.5" thickBot="1" x14ac:dyDescent="0.25">
      <c r="A50" s="32" t="str">
        <f>IF(B50&gt;0,'e911'!#REF!,"")</f>
        <v/>
      </c>
      <c r="B50" s="26"/>
      <c r="C50" s="91"/>
      <c r="D50" s="26"/>
    </row>
    <row r="51" spans="1:24" s="87" customFormat="1" ht="30.75" customHeight="1" thickTop="1" thickBot="1" x14ac:dyDescent="0.25">
      <c r="A51" s="195" t="s">
        <v>322</v>
      </c>
      <c r="B51" s="94" t="s">
        <v>322</v>
      </c>
      <c r="C51" s="94" t="s">
        <v>322</v>
      </c>
      <c r="D51" s="94" t="s">
        <v>322</v>
      </c>
      <c r="E51" s="94" t="s">
        <v>322</v>
      </c>
      <c r="F51" s="94" t="s">
        <v>322</v>
      </c>
      <c r="G51" s="94" t="s">
        <v>322</v>
      </c>
      <c r="H51" s="94" t="s">
        <v>322</v>
      </c>
      <c r="I51" s="94" t="s">
        <v>322</v>
      </c>
      <c r="J51" s="94" t="s">
        <v>322</v>
      </c>
      <c r="K51" s="94" t="s">
        <v>322</v>
      </c>
      <c r="L51" s="94" t="s">
        <v>322</v>
      </c>
      <c r="M51" s="94" t="s">
        <v>322</v>
      </c>
      <c r="N51" s="94" t="s">
        <v>322</v>
      </c>
      <c r="O51" s="94" t="s">
        <v>322</v>
      </c>
      <c r="P51" s="94" t="s">
        <v>322</v>
      </c>
      <c r="Q51" s="94" t="s">
        <v>322</v>
      </c>
      <c r="R51" s="94" t="s">
        <v>322</v>
      </c>
      <c r="S51" s="94" t="s">
        <v>322</v>
      </c>
      <c r="T51" s="94" t="s">
        <v>322</v>
      </c>
      <c r="U51" s="94" t="s">
        <v>322</v>
      </c>
      <c r="V51" s="94" t="s">
        <v>322</v>
      </c>
      <c r="W51" s="94" t="s">
        <v>322</v>
      </c>
      <c r="X51" s="94" t="s">
        <v>322</v>
      </c>
    </row>
    <row r="52" spans="1:24" ht="13.5" thickTop="1" x14ac:dyDescent="0.2">
      <c r="D52" s="26"/>
    </row>
    <row r="53" spans="1:24" x14ac:dyDescent="0.2">
      <c r="D53" s="26"/>
    </row>
    <row r="54" spans="1:24" x14ac:dyDescent="0.2">
      <c r="D54" s="26"/>
    </row>
    <row r="55" spans="1:24" x14ac:dyDescent="0.2">
      <c r="D55" s="26"/>
    </row>
    <row r="56" spans="1:24" x14ac:dyDescent="0.2">
      <c r="D56" s="26"/>
    </row>
    <row r="57" spans="1:24" x14ac:dyDescent="0.2">
      <c r="D57" s="26"/>
    </row>
    <row r="58" spans="1:24" x14ac:dyDescent="0.2">
      <c r="D58" s="26"/>
    </row>
    <row r="59" spans="1:24" x14ac:dyDescent="0.2">
      <c r="D59" s="26"/>
    </row>
    <row r="60" spans="1:24" x14ac:dyDescent="0.2">
      <c r="D60" s="26"/>
    </row>
    <row r="61" spans="1:24" x14ac:dyDescent="0.2">
      <c r="D61" s="26"/>
    </row>
    <row r="62" spans="1:24" x14ac:dyDescent="0.2">
      <c r="D62" s="26"/>
    </row>
    <row r="63" spans="1:24" x14ac:dyDescent="0.2">
      <c r="D63" s="26"/>
    </row>
    <row r="64" spans="1:24" x14ac:dyDescent="0.2">
      <c r="D64" s="26"/>
    </row>
    <row r="65" spans="4:4" x14ac:dyDescent="0.2">
      <c r="D65" s="26"/>
    </row>
    <row r="66" spans="4:4" x14ac:dyDescent="0.2">
      <c r="D66" s="26"/>
    </row>
    <row r="67" spans="4:4" x14ac:dyDescent="0.2">
      <c r="D67" s="26"/>
    </row>
    <row r="68" spans="4:4" x14ac:dyDescent="0.2">
      <c r="D68" s="26"/>
    </row>
    <row r="69" spans="4:4" x14ac:dyDescent="0.2">
      <c r="D69" s="26"/>
    </row>
    <row r="70" spans="4:4" x14ac:dyDescent="0.2">
      <c r="D70" s="26"/>
    </row>
    <row r="71" spans="4:4" x14ac:dyDescent="0.2">
      <c r="D71" s="26"/>
    </row>
    <row r="72" spans="4:4" x14ac:dyDescent="0.2">
      <c r="D72" s="26"/>
    </row>
    <row r="73" spans="4:4" x14ac:dyDescent="0.2">
      <c r="D73" s="26"/>
    </row>
    <row r="74" spans="4:4" x14ac:dyDescent="0.2">
      <c r="D74" s="26"/>
    </row>
    <row r="75" spans="4:4" x14ac:dyDescent="0.2">
      <c r="D75" s="26"/>
    </row>
    <row r="76" spans="4:4" x14ac:dyDescent="0.2">
      <c r="D76" s="26"/>
    </row>
    <row r="77" spans="4:4" x14ac:dyDescent="0.2">
      <c r="D77" s="26"/>
    </row>
    <row r="78" spans="4:4" x14ac:dyDescent="0.2">
      <c r="D78" s="26"/>
    </row>
    <row r="79" spans="4:4" x14ac:dyDescent="0.2">
      <c r="D79" s="26"/>
    </row>
    <row r="80" spans="4:4" x14ac:dyDescent="0.2">
      <c r="D80" s="26"/>
    </row>
    <row r="81" spans="4:4" x14ac:dyDescent="0.2">
      <c r="D81" s="26"/>
    </row>
    <row r="82" spans="4:4" x14ac:dyDescent="0.2">
      <c r="D82" s="26"/>
    </row>
    <row r="83" spans="4:4" x14ac:dyDescent="0.2">
      <c r="D83" s="26"/>
    </row>
    <row r="84" spans="4:4" x14ac:dyDescent="0.2">
      <c r="D84" s="26"/>
    </row>
    <row r="85" spans="4:4" x14ac:dyDescent="0.2">
      <c r="D85" s="26"/>
    </row>
    <row r="86" spans="4:4" x14ac:dyDescent="0.2">
      <c r="D86" s="26"/>
    </row>
    <row r="87" spans="4:4" x14ac:dyDescent="0.2">
      <c r="D87" s="26"/>
    </row>
    <row r="88" spans="4:4" x14ac:dyDescent="0.2">
      <c r="D88" s="26"/>
    </row>
    <row r="89" spans="4:4" x14ac:dyDescent="0.2">
      <c r="D89" s="26"/>
    </row>
    <row r="90" spans="4:4" x14ac:dyDescent="0.2">
      <c r="D90" s="26"/>
    </row>
    <row r="91" spans="4:4" x14ac:dyDescent="0.2">
      <c r="D91" s="26"/>
    </row>
    <row r="92" spans="4:4" x14ac:dyDescent="0.2">
      <c r="D92" s="26"/>
    </row>
    <row r="93" spans="4:4" x14ac:dyDescent="0.2">
      <c r="D93" s="26"/>
    </row>
    <row r="94" spans="4:4" x14ac:dyDescent="0.2">
      <c r="D94" s="26"/>
    </row>
    <row r="95" spans="4:4" x14ac:dyDescent="0.2">
      <c r="D95" s="26"/>
    </row>
    <row r="96" spans="4:4" x14ac:dyDescent="0.2">
      <c r="D96" s="26"/>
    </row>
    <row r="97" spans="4:4" x14ac:dyDescent="0.2">
      <c r="D97" s="26"/>
    </row>
    <row r="98" spans="4:4" x14ac:dyDescent="0.2">
      <c r="D98" s="26"/>
    </row>
    <row r="99" spans="4:4" x14ac:dyDescent="0.2">
      <c r="D99" s="26"/>
    </row>
    <row r="100" spans="4:4" x14ac:dyDescent="0.2">
      <c r="D100" s="26"/>
    </row>
    <row r="101" spans="4:4" x14ac:dyDescent="0.2">
      <c r="D101" s="26"/>
    </row>
  </sheetData>
  <sheetProtection algorithmName="SHA-512" hashValue="f1hglkoNY4rDGowwAPzGLXt+ZOqL/9XqTuN0k4VSgeg5N9mpJrUVFyCEbXJXPbfIke9zauAg51rzIZw01e75Pg==" saltValue="8BR1umwB0s9Hn9LLafBBAg==" spinCount="100000" sheet="1" scenarios="1" formatCells="0" formatColumns="0" formatRows="0" insertColumns="0" insertRows="0" insertHyperlinks="0" sort="0" autoFilter="0"/>
  <autoFilter ref="A1:D1"/>
  <conditionalFormatting sqref="B4:B50">
    <cfRule type="duplicateValues" dxfId="38" priority="4"/>
  </conditionalFormatting>
  <conditionalFormatting sqref="B3">
    <cfRule type="duplicateValues" dxfId="37" priority="2"/>
  </conditionalFormatting>
  <dataValidations count="2">
    <dataValidation type="custom" allowBlank="1" showInputMessage="1" showErrorMessage="1" sqref="B3:B50">
      <formula1>AND(LEN(B3)=11,ISNONTEXT(B3),TRIM(LEFT(B3,1))="1")</formula1>
    </dataValidation>
    <dataValidation type="custom" allowBlank="1" showInputMessage="1" showErrorMessage="1" errorTitle="Invalid Email" error="You must enter a valid email address" sqref="C3:C50">
      <formula1>FIND("@",C3)&gt;0</formula1>
    </dataValidation>
  </dataValidations>
  <hyperlinks>
    <hyperlink ref="C2" r:id="rId1"/>
  </hyperlinks>
  <pageMargins left="0.7" right="0.7" top="0.75" bottom="0.75" header="0.3" footer="0.3"/>
  <pageSetup orientation="portrait" r:id="rId2"/>
  <ignoredErrors>
    <ignoredError sqref="A3" unlockedFormula="1"/>
  </ignoredErrors>
  <extLst>
    <ext xmlns:x14="http://schemas.microsoft.com/office/spreadsheetml/2009/9/main" uri="{78C0D931-6437-407d-A8EE-F0AAD7539E65}">
      <x14:conditionalFormattings>
        <x14:conditionalFormatting xmlns:xm="http://schemas.microsoft.com/office/excel/2006/main">
          <x14:cfRule type="expression" priority="1" id="{A2379B30-AE6A-4090-B8D6-644DDED01AD4}">
            <xm:f>IF('Start Here'!$G$16="Yes",IF(B3="",TRUE,FALSE), FALSE)</xm:f>
            <x14:dxf>
              <fill>
                <patternFill>
                  <bgColor rgb="FFFF7575"/>
                </patternFill>
              </fill>
            </x14:dxf>
          </x14:cfRule>
          <xm:sqref>B3:D3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Values!$A$2:$A$4</xm:f>
          </x14:formula1>
          <xm:sqref>D52:D101 D2:D50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tint="-0.14999847407452621"/>
  </sheetPr>
  <dimension ref="A1:P203"/>
  <sheetViews>
    <sheetView showGridLines="0" workbookViewId="0">
      <pane xSplit="3" ySplit="1" topLeftCell="D2" activePane="bottomRight" state="frozen"/>
      <selection activeCell="C3" sqref="A3:E8"/>
      <selection pane="topRight" activeCell="C3" sqref="A3:E8"/>
      <selection pane="bottomLeft" activeCell="C3" sqref="A3:E8"/>
      <selection pane="bottomRight" activeCell="D2" sqref="D2"/>
    </sheetView>
  </sheetViews>
  <sheetFormatPr defaultRowHeight="13.5" customHeight="1" x14ac:dyDescent="0.25"/>
  <cols>
    <col min="1" max="1" width="16.7109375" style="69" customWidth="1"/>
    <col min="2" max="2" width="7" style="69" customWidth="1"/>
    <col min="3" max="3" width="4.7109375" style="69" customWidth="1"/>
    <col min="4" max="4" width="20.140625" style="68" customWidth="1"/>
    <col min="5" max="5" width="17.85546875" style="69" customWidth="1"/>
    <col min="6" max="6" width="20.140625" style="69" customWidth="1"/>
    <col min="7" max="7" width="15.42578125" style="69" customWidth="1"/>
    <col min="8" max="8" width="20.140625" style="69" customWidth="1"/>
    <col min="9" max="9" width="15.42578125" style="69" customWidth="1"/>
    <col min="10" max="10" width="20.140625" style="69" customWidth="1"/>
    <col min="11" max="11" width="15.42578125" style="69" customWidth="1"/>
    <col min="12" max="12" width="20.140625" style="69" customWidth="1"/>
    <col min="13" max="13" width="15.42578125" style="69" customWidth="1"/>
    <col min="14" max="16" width="9" style="69" bestFit="1" customWidth="1"/>
    <col min="17" max="16384" width="9.140625" style="69"/>
  </cols>
  <sheetData>
    <row r="1" spans="1:14" ht="13.5" customHeight="1" thickBot="1" x14ac:dyDescent="0.3">
      <c r="A1" s="319" t="s">
        <v>194</v>
      </c>
      <c r="B1" s="320"/>
      <c r="C1" s="321"/>
      <c r="D1" s="131" t="s">
        <v>195</v>
      </c>
      <c r="E1" s="131"/>
      <c r="F1" s="132" t="s">
        <v>196</v>
      </c>
      <c r="G1" s="132"/>
      <c r="H1" s="132" t="s">
        <v>197</v>
      </c>
      <c r="I1" s="132"/>
      <c r="J1" s="132" t="s">
        <v>198</v>
      </c>
      <c r="K1" s="132"/>
      <c r="L1" s="132" t="s">
        <v>199</v>
      </c>
      <c r="M1" s="132"/>
    </row>
    <row r="2" spans="1:14" ht="13.5" customHeight="1" x14ac:dyDescent="0.2">
      <c r="A2" s="322" t="s">
        <v>429</v>
      </c>
      <c r="B2" s="323"/>
      <c r="C2" s="324"/>
      <c r="D2" s="26"/>
      <c r="E2" s="180"/>
      <c r="F2" s="26"/>
      <c r="G2" s="181"/>
      <c r="H2" s="26"/>
      <c r="I2" s="182"/>
      <c r="J2" s="26"/>
      <c r="K2" s="181"/>
      <c r="L2" s="26"/>
      <c r="M2" s="182"/>
      <c r="N2" s="26"/>
    </row>
    <row r="3" spans="1:14" ht="13.5" customHeight="1" x14ac:dyDescent="0.25">
      <c r="A3" s="316" t="s">
        <v>28</v>
      </c>
      <c r="B3" s="317"/>
      <c r="C3" s="318"/>
      <c r="D3" s="68" t="str">
        <f>IF(ISNA(VLOOKUP(D$2,Profiles!$C$3:$C$200,1,FALSE)),"",LOOKUP(D$2,Profiles!$C$3:$C$200,Profiles!$B$3:$B$200&amp;" "&amp;Profiles!$A$3:$A$200))</f>
        <v/>
      </c>
      <c r="E3" s="179"/>
      <c r="F3" s="68" t="str">
        <f>IF(ISNA(VLOOKUP(F$2,Profiles!$C$3:$C$200,1,FALSE)),"",LOOKUP(F$2,Profiles!$C$3:$C$200,Profiles!$B$3:$B$200&amp;" "&amp;Profiles!$A$3:$A$200))</f>
        <v/>
      </c>
      <c r="G3" s="179"/>
      <c r="H3" s="68" t="str">
        <f>IF(ISNA(VLOOKUP(H$2,Profiles!$C$3:$C$200,1,FALSE)),"",LOOKUP(H$2,Profiles!$C$3:$C$200,Profiles!$B$3:$B$200&amp;" "&amp;Profiles!$A$3:$A$200))</f>
        <v/>
      </c>
      <c r="I3" s="179"/>
      <c r="J3" s="68" t="str">
        <f>IF(ISNA(VLOOKUP(J$2,Profiles!$C$3:$C$200,1,FALSE)),"",LOOKUP(J$2,Profiles!$C$3:$C$200,Profiles!$B$3:$B$200&amp;" "&amp;Profiles!$A$3:$A$200))</f>
        <v/>
      </c>
      <c r="K3" s="179"/>
      <c r="L3" s="68" t="str">
        <f>IF(ISNA(VLOOKUP(L$2,Profiles!$C$3:$C$200,1,FALSE)),"",LOOKUP(L$2,Profiles!$C$3:$C$200,Profiles!$B$3:$B$200&amp;" "&amp;Profiles!$A$3:$A$200))</f>
        <v/>
      </c>
      <c r="M3" s="179"/>
    </row>
    <row r="4" spans="1:14" ht="13.5" customHeight="1" x14ac:dyDescent="0.25">
      <c r="A4" s="316" t="s">
        <v>200</v>
      </c>
      <c r="B4" s="317"/>
      <c r="C4" s="318"/>
      <c r="D4" s="190"/>
      <c r="E4" s="83"/>
      <c r="F4" s="190"/>
      <c r="G4" s="83"/>
      <c r="H4" s="190"/>
      <c r="I4" s="83"/>
      <c r="J4" s="190"/>
      <c r="K4" s="83"/>
      <c r="L4" s="190"/>
      <c r="M4" s="83"/>
    </row>
    <row r="5" spans="1:14" ht="13.5" customHeight="1" x14ac:dyDescent="0.25">
      <c r="A5" s="170" t="s">
        <v>360</v>
      </c>
      <c r="B5" s="171"/>
      <c r="C5" s="172"/>
      <c r="D5" s="190"/>
      <c r="E5" s="83"/>
      <c r="F5" s="190"/>
      <c r="G5" s="83"/>
      <c r="H5" s="190"/>
      <c r="I5" s="83"/>
      <c r="J5" s="190"/>
      <c r="K5" s="83"/>
      <c r="L5" s="190"/>
      <c r="M5" s="83"/>
    </row>
    <row r="6" spans="1:14" ht="13.5" customHeight="1" x14ac:dyDescent="0.25">
      <c r="A6" s="316" t="s">
        <v>202</v>
      </c>
      <c r="B6" s="317"/>
      <c r="C6" s="318"/>
      <c r="D6" s="191"/>
      <c r="E6" s="85"/>
      <c r="F6" s="84"/>
      <c r="G6" s="85"/>
      <c r="H6" s="84"/>
      <c r="I6" s="85"/>
      <c r="J6" s="84"/>
      <c r="K6" s="85"/>
      <c r="L6" s="84"/>
      <c r="M6" s="85"/>
    </row>
    <row r="7" spans="1:14" ht="13.5" customHeight="1" thickBot="1" x14ac:dyDescent="0.3">
      <c r="A7" s="313" t="s">
        <v>203</v>
      </c>
      <c r="B7" s="314"/>
      <c r="C7" s="315"/>
      <c r="E7" s="85"/>
      <c r="F7" s="68" t="str">
        <f>IF(ISNA(VLOOKUP(F$2,Profiles!$C$3:$C$200,1,FALSE)),"",LOOKUP(F$2,Profiles!$C$3:$C$200,Profiles!$F$3:$F$200))</f>
        <v/>
      </c>
      <c r="G7" s="85"/>
      <c r="H7" s="68" t="str">
        <f>IF(ISNA(VLOOKUP(H$2,Profiles!$C$3:$C$200,1,FALSE)),"",LOOKUP(H$2,Profiles!$C$3:$C$200,Profiles!$F$3:$F$200))</f>
        <v/>
      </c>
      <c r="I7" s="85"/>
      <c r="J7" s="68" t="str">
        <f>IF(ISNA(VLOOKUP(J$2,Profiles!$C$3:$C$200,1,FALSE)),"",LOOKUP(J$2,Profiles!$C$3:$C$200,Profiles!$F$3:$F$200))</f>
        <v/>
      </c>
      <c r="K7" s="85"/>
      <c r="L7" s="68" t="str">
        <f>IF(ISNA(VLOOKUP(L$2,Profiles!$C$3:$C$200,1,FALSE)),"",LOOKUP(L$2,Profiles!$C$3:$C$200,Profiles!$F$3:$F$200))</f>
        <v/>
      </c>
      <c r="M7" s="85"/>
    </row>
    <row r="8" spans="1:14" ht="13.5" customHeight="1" thickBot="1" x14ac:dyDescent="0.3">
      <c r="A8" s="151" t="s">
        <v>204</v>
      </c>
      <c r="B8" s="152" t="s">
        <v>205</v>
      </c>
      <c r="C8" s="153" t="s">
        <v>206</v>
      </c>
      <c r="D8" s="188" t="s">
        <v>207</v>
      </c>
      <c r="E8" s="189" t="s">
        <v>208</v>
      </c>
      <c r="F8" s="187" t="s">
        <v>207</v>
      </c>
      <c r="G8" s="189" t="s">
        <v>208</v>
      </c>
      <c r="H8" s="187" t="s">
        <v>207</v>
      </c>
      <c r="I8" s="189" t="s">
        <v>208</v>
      </c>
      <c r="J8" s="187" t="s">
        <v>207</v>
      </c>
      <c r="K8" s="189" t="s">
        <v>208</v>
      </c>
      <c r="L8" s="187" t="s">
        <v>207</v>
      </c>
      <c r="M8" s="189" t="s">
        <v>208</v>
      </c>
    </row>
    <row r="9" spans="1:14" ht="13.5" customHeight="1" x14ac:dyDescent="0.2">
      <c r="A9" s="302" t="s">
        <v>209</v>
      </c>
      <c r="B9" s="302" t="s">
        <v>210</v>
      </c>
      <c r="C9" s="155">
        <v>1</v>
      </c>
      <c r="D9" s="159"/>
      <c r="E9" s="160"/>
      <c r="F9" s="159"/>
      <c r="G9" s="160"/>
      <c r="H9" s="159"/>
      <c r="I9" s="160"/>
      <c r="J9" s="159"/>
      <c r="K9" s="160"/>
      <c r="L9" s="159"/>
      <c r="M9" s="160"/>
    </row>
    <row r="10" spans="1:14" ht="13.5" customHeight="1" x14ac:dyDescent="0.2">
      <c r="A10" s="302"/>
      <c r="B10" s="302"/>
      <c r="C10" s="155">
        <v>2</v>
      </c>
      <c r="D10" s="159"/>
      <c r="E10" s="160"/>
      <c r="F10" s="159"/>
      <c r="G10" s="160"/>
      <c r="H10" s="159"/>
      <c r="I10" s="160"/>
      <c r="J10" s="159"/>
      <c r="K10" s="160"/>
      <c r="L10" s="159"/>
      <c r="M10" s="160"/>
    </row>
    <row r="11" spans="1:14" ht="13.5" customHeight="1" x14ac:dyDescent="0.2">
      <c r="A11" s="302"/>
      <c r="B11" s="302"/>
      <c r="C11" s="155">
        <v>3</v>
      </c>
      <c r="D11" s="159"/>
      <c r="E11" s="160"/>
      <c r="F11" s="159"/>
      <c r="G11" s="160"/>
      <c r="H11" s="159"/>
      <c r="I11" s="160"/>
      <c r="J11" s="159"/>
      <c r="K11" s="160"/>
      <c r="L11" s="159"/>
      <c r="M11" s="160"/>
    </row>
    <row r="12" spans="1:14" ht="13.5" customHeight="1" x14ac:dyDescent="0.2">
      <c r="A12" s="302"/>
      <c r="B12" s="302"/>
      <c r="C12" s="155">
        <v>4</v>
      </c>
      <c r="D12" s="159"/>
      <c r="E12" s="160"/>
      <c r="F12" s="159"/>
      <c r="G12" s="160"/>
      <c r="H12" s="159"/>
      <c r="I12" s="160"/>
      <c r="J12" s="159"/>
      <c r="K12" s="160"/>
      <c r="L12" s="159"/>
      <c r="M12" s="160"/>
    </row>
    <row r="13" spans="1:14" ht="13.5" customHeight="1" x14ac:dyDescent="0.2">
      <c r="A13" s="302"/>
      <c r="B13" s="302"/>
      <c r="C13" s="155">
        <v>5</v>
      </c>
      <c r="D13" s="159"/>
      <c r="E13" s="160"/>
      <c r="F13" s="159"/>
      <c r="G13" s="160"/>
      <c r="H13" s="159"/>
      <c r="I13" s="160"/>
      <c r="J13" s="159"/>
      <c r="K13" s="160"/>
      <c r="L13" s="159"/>
      <c r="M13" s="160"/>
    </row>
    <row r="14" spans="1:14" ht="13.5" customHeight="1" x14ac:dyDescent="0.2">
      <c r="A14" s="302"/>
      <c r="B14" s="302"/>
      <c r="C14" s="155">
        <v>6</v>
      </c>
      <c r="D14" s="159"/>
      <c r="E14" s="160"/>
      <c r="F14" s="159"/>
      <c r="G14" s="160"/>
      <c r="H14" s="159"/>
      <c r="I14" s="160"/>
      <c r="J14" s="159"/>
      <c r="K14" s="160"/>
      <c r="L14" s="159"/>
      <c r="M14" s="160"/>
    </row>
    <row r="15" spans="1:14" ht="13.5" customHeight="1" x14ac:dyDescent="0.2">
      <c r="A15" s="302"/>
      <c r="B15" s="302"/>
      <c r="C15" s="155">
        <v>7</v>
      </c>
      <c r="D15" s="159"/>
      <c r="E15" s="160"/>
      <c r="F15" s="159"/>
      <c r="G15" s="160"/>
      <c r="H15" s="159"/>
      <c r="I15" s="160"/>
      <c r="J15" s="159"/>
      <c r="K15" s="160"/>
      <c r="L15" s="159"/>
      <c r="M15" s="160"/>
    </row>
    <row r="16" spans="1:14" ht="13.5" customHeight="1" x14ac:dyDescent="0.2">
      <c r="A16" s="302"/>
      <c r="B16" s="302"/>
      <c r="C16" s="155">
        <v>8</v>
      </c>
      <c r="D16" s="159"/>
      <c r="E16" s="160"/>
      <c r="F16" s="159"/>
      <c r="G16" s="160"/>
      <c r="H16" s="159"/>
      <c r="I16" s="160"/>
      <c r="J16" s="159"/>
      <c r="K16" s="160"/>
      <c r="L16" s="159"/>
      <c r="M16" s="160"/>
    </row>
    <row r="17" spans="1:13" ht="13.5" customHeight="1" x14ac:dyDescent="0.2">
      <c r="A17" s="302"/>
      <c r="B17" s="302"/>
      <c r="C17" s="155">
        <v>9</v>
      </c>
      <c r="D17" s="159"/>
      <c r="E17" s="160"/>
      <c r="F17" s="159"/>
      <c r="G17" s="160"/>
      <c r="H17" s="159"/>
      <c r="I17" s="160"/>
      <c r="J17" s="159"/>
      <c r="K17" s="160"/>
      <c r="L17" s="159"/>
      <c r="M17" s="160"/>
    </row>
    <row r="18" spans="1:13" ht="13.5" customHeight="1" x14ac:dyDescent="0.2">
      <c r="A18" s="302"/>
      <c r="B18" s="302"/>
      <c r="C18" s="155">
        <v>10</v>
      </c>
      <c r="D18" s="159"/>
      <c r="E18" s="160"/>
      <c r="F18" s="159"/>
      <c r="G18" s="160"/>
      <c r="H18" s="159"/>
      <c r="I18" s="160"/>
      <c r="J18" s="159"/>
      <c r="K18" s="160"/>
      <c r="L18" s="159"/>
      <c r="M18" s="160"/>
    </row>
    <row r="19" spans="1:13" ht="13.5" customHeight="1" x14ac:dyDescent="0.2">
      <c r="A19" s="302"/>
      <c r="B19" s="302"/>
      <c r="C19" s="155">
        <v>11</v>
      </c>
      <c r="D19" s="159"/>
      <c r="E19" s="160"/>
      <c r="F19" s="159"/>
      <c r="G19" s="160"/>
      <c r="H19" s="159"/>
      <c r="I19" s="160"/>
      <c r="J19" s="159"/>
      <c r="K19" s="160"/>
      <c r="L19" s="159"/>
      <c r="M19" s="160"/>
    </row>
    <row r="20" spans="1:13" ht="13.5" customHeight="1" x14ac:dyDescent="0.2">
      <c r="A20" s="302"/>
      <c r="B20" s="302"/>
      <c r="C20" s="155">
        <v>12</v>
      </c>
      <c r="D20" s="159"/>
      <c r="E20" s="160"/>
      <c r="F20" s="159"/>
      <c r="G20" s="160"/>
      <c r="H20" s="159"/>
      <c r="I20" s="160"/>
      <c r="J20" s="159"/>
      <c r="K20" s="160"/>
      <c r="L20" s="159"/>
      <c r="M20" s="160"/>
    </row>
    <row r="21" spans="1:13" ht="13.5" customHeight="1" x14ac:dyDescent="0.2">
      <c r="A21" s="302"/>
      <c r="B21" s="302"/>
      <c r="C21" s="155">
        <v>13</v>
      </c>
      <c r="D21" s="159"/>
      <c r="E21" s="160"/>
      <c r="F21" s="159"/>
      <c r="G21" s="160"/>
      <c r="H21" s="159"/>
      <c r="I21" s="160"/>
      <c r="J21" s="159"/>
      <c r="K21" s="160"/>
      <c r="L21" s="159"/>
      <c r="M21" s="160"/>
    </row>
    <row r="22" spans="1:13" ht="13.5" customHeight="1" x14ac:dyDescent="0.2">
      <c r="A22" s="302"/>
      <c r="B22" s="302"/>
      <c r="C22" s="155">
        <v>14</v>
      </c>
      <c r="D22" s="159"/>
      <c r="E22" s="160"/>
      <c r="F22" s="159"/>
      <c r="G22" s="160"/>
      <c r="H22" s="159"/>
      <c r="I22" s="160"/>
      <c r="J22" s="159"/>
      <c r="K22" s="160"/>
      <c r="L22" s="159"/>
      <c r="M22" s="160"/>
    </row>
    <row r="23" spans="1:13" ht="13.5" customHeight="1" x14ac:dyDescent="0.2">
      <c r="A23" s="302"/>
      <c r="B23" s="302"/>
      <c r="C23" s="155">
        <v>15</v>
      </c>
      <c r="D23" s="159"/>
      <c r="E23" s="160"/>
      <c r="F23" s="159"/>
      <c r="G23" s="160"/>
      <c r="H23" s="159"/>
      <c r="I23" s="160"/>
      <c r="J23" s="159"/>
      <c r="K23" s="160"/>
      <c r="L23" s="159"/>
      <c r="M23" s="160"/>
    </row>
    <row r="24" spans="1:13" ht="13.5" customHeight="1" x14ac:dyDescent="0.2">
      <c r="A24" s="302"/>
      <c r="B24" s="302"/>
      <c r="C24" s="155">
        <v>16</v>
      </c>
      <c r="D24" s="159"/>
      <c r="E24" s="160"/>
      <c r="F24" s="159"/>
      <c r="G24" s="160"/>
      <c r="H24" s="159"/>
      <c r="I24" s="160"/>
      <c r="J24" s="159"/>
      <c r="K24" s="160"/>
      <c r="L24" s="159"/>
      <c r="M24" s="160"/>
    </row>
    <row r="25" spans="1:13" ht="13.5" customHeight="1" x14ac:dyDescent="0.2">
      <c r="A25" s="302"/>
      <c r="B25" s="302"/>
      <c r="C25" s="155">
        <v>17</v>
      </c>
      <c r="D25" s="159"/>
      <c r="E25" s="160"/>
      <c r="F25" s="159"/>
      <c r="G25" s="160"/>
      <c r="H25" s="159"/>
      <c r="I25" s="160"/>
      <c r="J25" s="159"/>
      <c r="K25" s="160"/>
      <c r="L25" s="159"/>
      <c r="M25" s="160"/>
    </row>
    <row r="26" spans="1:13" ht="13.5" customHeight="1" thickBot="1" x14ac:dyDescent="0.25">
      <c r="A26" s="302"/>
      <c r="B26" s="303"/>
      <c r="C26" s="151">
        <v>18</v>
      </c>
      <c r="D26" s="161"/>
      <c r="E26" s="162"/>
      <c r="F26" s="161"/>
      <c r="G26" s="162"/>
      <c r="H26" s="161"/>
      <c r="I26" s="162"/>
      <c r="J26" s="161"/>
      <c r="K26" s="162"/>
      <c r="L26" s="161"/>
      <c r="M26" s="162"/>
    </row>
    <row r="27" spans="1:13" ht="13.5" customHeight="1" x14ac:dyDescent="0.2">
      <c r="A27" s="302"/>
      <c r="B27" s="301" t="s">
        <v>211</v>
      </c>
      <c r="C27" s="154">
        <v>19</v>
      </c>
      <c r="D27" s="157"/>
      <c r="E27" s="158"/>
      <c r="F27" s="157"/>
      <c r="G27" s="158"/>
      <c r="H27" s="157"/>
      <c r="I27" s="158"/>
      <c r="J27" s="157"/>
      <c r="K27" s="158"/>
      <c r="L27" s="157"/>
      <c r="M27" s="158"/>
    </row>
    <row r="28" spans="1:13" ht="13.5" customHeight="1" x14ac:dyDescent="0.2">
      <c r="A28" s="302"/>
      <c r="B28" s="302"/>
      <c r="C28" s="155">
        <v>20</v>
      </c>
      <c r="D28" s="159"/>
      <c r="E28" s="160"/>
      <c r="F28" s="159"/>
      <c r="G28" s="160"/>
      <c r="H28" s="159"/>
      <c r="I28" s="160"/>
      <c r="J28" s="159"/>
      <c r="K28" s="160"/>
      <c r="L28" s="159"/>
      <c r="M28" s="160"/>
    </row>
    <row r="29" spans="1:13" ht="13.5" customHeight="1" x14ac:dyDescent="0.2">
      <c r="A29" s="302"/>
      <c r="B29" s="302"/>
      <c r="C29" s="155">
        <v>21</v>
      </c>
      <c r="D29" s="159"/>
      <c r="E29" s="160"/>
      <c r="F29" s="159"/>
      <c r="G29" s="160"/>
      <c r="H29" s="159"/>
      <c r="I29" s="160"/>
      <c r="J29" s="159"/>
      <c r="K29" s="160"/>
      <c r="L29" s="159"/>
      <c r="M29" s="160"/>
    </row>
    <row r="30" spans="1:13" ht="13.5" customHeight="1" x14ac:dyDescent="0.2">
      <c r="A30" s="302"/>
      <c r="B30" s="302"/>
      <c r="C30" s="155">
        <v>22</v>
      </c>
      <c r="D30" s="159"/>
      <c r="E30" s="160"/>
      <c r="F30" s="159"/>
      <c r="G30" s="160"/>
      <c r="H30" s="159"/>
      <c r="I30" s="160"/>
      <c r="J30" s="159"/>
      <c r="K30" s="160"/>
      <c r="L30" s="159"/>
      <c r="M30" s="160"/>
    </row>
    <row r="31" spans="1:13" ht="13.5" customHeight="1" x14ac:dyDescent="0.2">
      <c r="A31" s="302"/>
      <c r="B31" s="302"/>
      <c r="C31" s="155">
        <v>23</v>
      </c>
      <c r="D31" s="159"/>
      <c r="E31" s="160"/>
      <c r="F31" s="159"/>
      <c r="G31" s="160"/>
      <c r="H31" s="159"/>
      <c r="I31" s="160"/>
      <c r="J31" s="159"/>
      <c r="K31" s="160"/>
      <c r="L31" s="159"/>
      <c r="M31" s="160"/>
    </row>
    <row r="32" spans="1:13" ht="13.5" customHeight="1" x14ac:dyDescent="0.2">
      <c r="A32" s="302"/>
      <c r="B32" s="302"/>
      <c r="C32" s="155">
        <v>24</v>
      </c>
      <c r="D32" s="159"/>
      <c r="E32" s="160"/>
      <c r="F32" s="159"/>
      <c r="G32" s="160"/>
      <c r="H32" s="159"/>
      <c r="I32" s="160"/>
      <c r="J32" s="159"/>
      <c r="K32" s="160"/>
      <c r="L32" s="159"/>
      <c r="M32" s="160"/>
    </row>
    <row r="33" spans="1:13" ht="13.5" customHeight="1" x14ac:dyDescent="0.2">
      <c r="A33" s="302"/>
      <c r="B33" s="302"/>
      <c r="C33" s="155">
        <v>25</v>
      </c>
      <c r="D33" s="159"/>
      <c r="E33" s="160"/>
      <c r="F33" s="159"/>
      <c r="G33" s="160"/>
      <c r="H33" s="159"/>
      <c r="I33" s="160"/>
      <c r="J33" s="159"/>
      <c r="K33" s="160"/>
      <c r="L33" s="159"/>
      <c r="M33" s="160"/>
    </row>
    <row r="34" spans="1:13" ht="13.5" customHeight="1" x14ac:dyDescent="0.2">
      <c r="A34" s="302"/>
      <c r="B34" s="302"/>
      <c r="C34" s="155">
        <v>26</v>
      </c>
      <c r="D34" s="159"/>
      <c r="E34" s="160"/>
      <c r="F34" s="159"/>
      <c r="G34" s="160"/>
      <c r="H34" s="159"/>
      <c r="I34" s="160"/>
      <c r="J34" s="159"/>
      <c r="K34" s="160"/>
      <c r="L34" s="159"/>
      <c r="M34" s="160"/>
    </row>
    <row r="35" spans="1:13" ht="13.5" customHeight="1" x14ac:dyDescent="0.2">
      <c r="A35" s="302"/>
      <c r="B35" s="302"/>
      <c r="C35" s="155">
        <v>27</v>
      </c>
      <c r="D35" s="159"/>
      <c r="E35" s="160"/>
      <c r="F35" s="159"/>
      <c r="G35" s="160"/>
      <c r="H35" s="159"/>
      <c r="I35" s="160"/>
      <c r="J35" s="159"/>
      <c r="K35" s="160"/>
      <c r="L35" s="159"/>
      <c r="M35" s="160"/>
    </row>
    <row r="36" spans="1:13" ht="13.5" customHeight="1" x14ac:dyDescent="0.2">
      <c r="A36" s="302"/>
      <c r="B36" s="302"/>
      <c r="C36" s="155">
        <v>28</v>
      </c>
      <c r="D36" s="159"/>
      <c r="E36" s="160"/>
      <c r="F36" s="159"/>
      <c r="G36" s="160"/>
      <c r="H36" s="159"/>
      <c r="I36" s="160"/>
      <c r="J36" s="159"/>
      <c r="K36" s="160"/>
      <c r="L36" s="159"/>
      <c r="M36" s="160"/>
    </row>
    <row r="37" spans="1:13" ht="13.5" customHeight="1" x14ac:dyDescent="0.2">
      <c r="A37" s="302"/>
      <c r="B37" s="302"/>
      <c r="C37" s="155">
        <v>29</v>
      </c>
      <c r="D37" s="159"/>
      <c r="E37" s="160"/>
      <c r="F37" s="159"/>
      <c r="G37" s="160"/>
      <c r="H37" s="159"/>
      <c r="I37" s="160"/>
      <c r="J37" s="159"/>
      <c r="K37" s="160"/>
      <c r="L37" s="159"/>
      <c r="M37" s="160"/>
    </row>
    <row r="38" spans="1:13" ht="13.5" customHeight="1" x14ac:dyDescent="0.2">
      <c r="A38" s="302"/>
      <c r="B38" s="302"/>
      <c r="C38" s="155">
        <v>30</v>
      </c>
      <c r="D38" s="159"/>
      <c r="E38" s="160"/>
      <c r="F38" s="159"/>
      <c r="G38" s="160"/>
      <c r="H38" s="159"/>
      <c r="I38" s="160"/>
      <c r="J38" s="159"/>
      <c r="K38" s="160"/>
      <c r="L38" s="159"/>
      <c r="M38" s="160"/>
    </row>
    <row r="39" spans="1:13" ht="13.5" customHeight="1" x14ac:dyDescent="0.2">
      <c r="A39" s="302"/>
      <c r="B39" s="302"/>
      <c r="C39" s="155">
        <v>31</v>
      </c>
      <c r="D39" s="159"/>
      <c r="E39" s="160"/>
      <c r="F39" s="159"/>
      <c r="G39" s="160"/>
      <c r="H39" s="159"/>
      <c r="I39" s="160"/>
      <c r="J39" s="159"/>
      <c r="K39" s="160"/>
      <c r="L39" s="159"/>
      <c r="M39" s="160"/>
    </row>
    <row r="40" spans="1:13" ht="13.5" customHeight="1" x14ac:dyDescent="0.2">
      <c r="A40" s="302"/>
      <c r="B40" s="302"/>
      <c r="C40" s="155">
        <v>32</v>
      </c>
      <c r="D40" s="159"/>
      <c r="E40" s="160"/>
      <c r="F40" s="159"/>
      <c r="G40" s="160"/>
      <c r="H40" s="159"/>
      <c r="I40" s="160"/>
      <c r="J40" s="159"/>
      <c r="K40" s="160"/>
      <c r="L40" s="159"/>
      <c r="M40" s="160"/>
    </row>
    <row r="41" spans="1:13" ht="13.5" customHeight="1" x14ac:dyDescent="0.2">
      <c r="A41" s="302"/>
      <c r="B41" s="302"/>
      <c r="C41" s="155">
        <v>33</v>
      </c>
      <c r="D41" s="159"/>
      <c r="E41" s="160"/>
      <c r="F41" s="159"/>
      <c r="G41" s="160"/>
      <c r="H41" s="159"/>
      <c r="I41" s="160"/>
      <c r="J41" s="159"/>
      <c r="K41" s="160"/>
      <c r="L41" s="159"/>
      <c r="M41" s="160"/>
    </row>
    <row r="42" spans="1:13" ht="13.5" customHeight="1" x14ac:dyDescent="0.2">
      <c r="A42" s="302"/>
      <c r="B42" s="302"/>
      <c r="C42" s="155">
        <v>34</v>
      </c>
      <c r="D42" s="159"/>
      <c r="E42" s="160"/>
      <c r="F42" s="159"/>
      <c r="G42" s="160"/>
      <c r="H42" s="159"/>
      <c r="I42" s="160"/>
      <c r="J42" s="159"/>
      <c r="K42" s="160"/>
      <c r="L42" s="159"/>
      <c r="M42" s="160"/>
    </row>
    <row r="43" spans="1:13" ht="13.5" customHeight="1" x14ac:dyDescent="0.2">
      <c r="A43" s="302"/>
      <c r="B43" s="302"/>
      <c r="C43" s="155">
        <v>35</v>
      </c>
      <c r="D43" s="159"/>
      <c r="E43" s="160"/>
      <c r="F43" s="159"/>
      <c r="G43" s="160"/>
      <c r="H43" s="159"/>
      <c r="I43" s="160"/>
      <c r="J43" s="159"/>
      <c r="K43" s="160"/>
      <c r="L43" s="159"/>
      <c r="M43" s="160"/>
    </row>
    <row r="44" spans="1:13" ht="13.5" customHeight="1" thickBot="1" x14ac:dyDescent="0.25">
      <c r="A44" s="303"/>
      <c r="B44" s="303"/>
      <c r="C44" s="151">
        <v>36</v>
      </c>
      <c r="D44" s="161"/>
      <c r="E44" s="162"/>
      <c r="F44" s="161"/>
      <c r="G44" s="162"/>
      <c r="H44" s="161"/>
      <c r="I44" s="162"/>
      <c r="J44" s="161"/>
      <c r="K44" s="162"/>
      <c r="L44" s="161"/>
      <c r="M44" s="162"/>
    </row>
    <row r="45" spans="1:13" ht="13.5" customHeight="1" x14ac:dyDescent="0.2">
      <c r="A45" s="301" t="s">
        <v>212</v>
      </c>
      <c r="B45" s="301" t="s">
        <v>210</v>
      </c>
      <c r="C45" s="154">
        <v>37</v>
      </c>
      <c r="D45" s="157"/>
      <c r="E45" s="158"/>
      <c r="F45" s="157"/>
      <c r="G45" s="158"/>
      <c r="H45" s="157"/>
      <c r="I45" s="158"/>
      <c r="J45" s="157"/>
      <c r="K45" s="158"/>
      <c r="L45" s="157"/>
      <c r="M45" s="158"/>
    </row>
    <row r="46" spans="1:13" ht="13.5" customHeight="1" x14ac:dyDescent="0.2">
      <c r="A46" s="302"/>
      <c r="B46" s="302"/>
      <c r="C46" s="155">
        <v>38</v>
      </c>
      <c r="D46" s="159"/>
      <c r="E46" s="160"/>
      <c r="F46" s="159"/>
      <c r="G46" s="160"/>
      <c r="H46" s="159"/>
      <c r="I46" s="160"/>
      <c r="J46" s="159"/>
      <c r="K46" s="160"/>
      <c r="L46" s="159"/>
      <c r="M46" s="160"/>
    </row>
    <row r="47" spans="1:13" ht="13.5" customHeight="1" x14ac:dyDescent="0.2">
      <c r="A47" s="302"/>
      <c r="B47" s="302"/>
      <c r="C47" s="155">
        <v>39</v>
      </c>
      <c r="D47" s="159"/>
      <c r="E47" s="160"/>
      <c r="F47" s="159"/>
      <c r="G47" s="160"/>
      <c r="H47" s="159"/>
      <c r="I47" s="160"/>
      <c r="J47" s="159"/>
      <c r="K47" s="160"/>
      <c r="L47" s="159"/>
      <c r="M47" s="160"/>
    </row>
    <row r="48" spans="1:13" ht="13.5" customHeight="1" x14ac:dyDescent="0.2">
      <c r="A48" s="302"/>
      <c r="B48" s="302"/>
      <c r="C48" s="155">
        <v>40</v>
      </c>
      <c r="D48" s="159"/>
      <c r="E48" s="160"/>
      <c r="F48" s="159"/>
      <c r="G48" s="160"/>
      <c r="H48" s="159"/>
      <c r="I48" s="160"/>
      <c r="J48" s="159"/>
      <c r="K48" s="160"/>
      <c r="L48" s="159"/>
      <c r="M48" s="160"/>
    </row>
    <row r="49" spans="1:13" ht="13.5" customHeight="1" x14ac:dyDescent="0.2">
      <c r="A49" s="302"/>
      <c r="B49" s="302"/>
      <c r="C49" s="155">
        <v>41</v>
      </c>
      <c r="D49" s="159"/>
      <c r="E49" s="160"/>
      <c r="F49" s="159"/>
      <c r="G49" s="160"/>
      <c r="H49" s="159"/>
      <c r="I49" s="160"/>
      <c r="J49" s="159"/>
      <c r="K49" s="160"/>
      <c r="L49" s="159"/>
      <c r="M49" s="160"/>
    </row>
    <row r="50" spans="1:13" ht="13.5" customHeight="1" x14ac:dyDescent="0.2">
      <c r="A50" s="302"/>
      <c r="B50" s="302"/>
      <c r="C50" s="155">
        <v>42</v>
      </c>
      <c r="D50" s="159"/>
      <c r="E50" s="160"/>
      <c r="F50" s="159"/>
      <c r="G50" s="160"/>
      <c r="H50" s="159"/>
      <c r="I50" s="160"/>
      <c r="J50" s="159"/>
      <c r="K50" s="160"/>
      <c r="L50" s="159"/>
      <c r="M50" s="160"/>
    </row>
    <row r="51" spans="1:13" ht="13.5" customHeight="1" x14ac:dyDescent="0.2">
      <c r="A51" s="302"/>
      <c r="B51" s="302"/>
      <c r="C51" s="155">
        <v>43</v>
      </c>
      <c r="D51" s="159"/>
      <c r="E51" s="160"/>
      <c r="F51" s="159"/>
      <c r="G51" s="160"/>
      <c r="H51" s="159"/>
      <c r="I51" s="160"/>
      <c r="J51" s="159"/>
      <c r="K51" s="160"/>
      <c r="L51" s="159"/>
      <c r="M51" s="160"/>
    </row>
    <row r="52" spans="1:13" ht="13.5" customHeight="1" x14ac:dyDescent="0.2">
      <c r="A52" s="302"/>
      <c r="B52" s="302"/>
      <c r="C52" s="155">
        <v>44</v>
      </c>
      <c r="D52" s="159"/>
      <c r="E52" s="160"/>
      <c r="F52" s="159"/>
      <c r="G52" s="160"/>
      <c r="H52" s="159"/>
      <c r="I52" s="160"/>
      <c r="J52" s="159"/>
      <c r="K52" s="160"/>
      <c r="L52" s="159"/>
      <c r="M52" s="160"/>
    </row>
    <row r="53" spans="1:13" ht="13.5" customHeight="1" x14ac:dyDescent="0.2">
      <c r="A53" s="302"/>
      <c r="B53" s="302"/>
      <c r="C53" s="155">
        <v>45</v>
      </c>
      <c r="D53" s="159"/>
      <c r="E53" s="160"/>
      <c r="F53" s="159"/>
      <c r="G53" s="160"/>
      <c r="H53" s="159"/>
      <c r="I53" s="160"/>
      <c r="J53" s="159"/>
      <c r="K53" s="160"/>
      <c r="L53" s="159"/>
      <c r="M53" s="160"/>
    </row>
    <row r="54" spans="1:13" ht="13.5" customHeight="1" x14ac:dyDescent="0.2">
      <c r="A54" s="302"/>
      <c r="B54" s="302"/>
      <c r="C54" s="155">
        <v>46</v>
      </c>
      <c r="D54" s="159"/>
      <c r="E54" s="160"/>
      <c r="F54" s="159"/>
      <c r="G54" s="160"/>
      <c r="H54" s="159"/>
      <c r="I54" s="160"/>
      <c r="J54" s="159"/>
      <c r="K54" s="160"/>
      <c r="L54" s="159"/>
      <c r="M54" s="160"/>
    </row>
    <row r="55" spans="1:13" ht="13.5" customHeight="1" x14ac:dyDescent="0.2">
      <c r="A55" s="302"/>
      <c r="B55" s="302"/>
      <c r="C55" s="155">
        <v>47</v>
      </c>
      <c r="D55" s="159"/>
      <c r="E55" s="160"/>
      <c r="F55" s="159"/>
      <c r="G55" s="160"/>
      <c r="H55" s="159"/>
      <c r="I55" s="160"/>
      <c r="J55" s="159"/>
      <c r="K55" s="160"/>
      <c r="L55" s="159"/>
      <c r="M55" s="160"/>
    </row>
    <row r="56" spans="1:13" ht="13.5" customHeight="1" x14ac:dyDescent="0.2">
      <c r="A56" s="302"/>
      <c r="B56" s="302"/>
      <c r="C56" s="155">
        <v>48</v>
      </c>
      <c r="D56" s="159"/>
      <c r="E56" s="160"/>
      <c r="F56" s="159"/>
      <c r="G56" s="160"/>
      <c r="H56" s="159"/>
      <c r="I56" s="160"/>
      <c r="J56" s="159"/>
      <c r="K56" s="160"/>
      <c r="L56" s="159"/>
      <c r="M56" s="160"/>
    </row>
    <row r="57" spans="1:13" ht="13.5" customHeight="1" x14ac:dyDescent="0.2">
      <c r="A57" s="302"/>
      <c r="B57" s="302"/>
      <c r="C57" s="155">
        <v>49</v>
      </c>
      <c r="D57" s="159"/>
      <c r="E57" s="160"/>
      <c r="F57" s="159"/>
      <c r="G57" s="160"/>
      <c r="H57" s="159"/>
      <c r="I57" s="160"/>
      <c r="J57" s="159"/>
      <c r="K57" s="160"/>
      <c r="L57" s="159"/>
      <c r="M57" s="160"/>
    </row>
    <row r="58" spans="1:13" ht="13.5" customHeight="1" x14ac:dyDescent="0.2">
      <c r="A58" s="302"/>
      <c r="B58" s="302"/>
      <c r="C58" s="155">
        <v>50</v>
      </c>
      <c r="D58" s="159"/>
      <c r="E58" s="160"/>
      <c r="F58" s="159"/>
      <c r="G58" s="160"/>
      <c r="H58" s="159"/>
      <c r="I58" s="160"/>
      <c r="J58" s="159"/>
      <c r="K58" s="160"/>
      <c r="L58" s="159"/>
      <c r="M58" s="160"/>
    </row>
    <row r="59" spans="1:13" ht="13.5" customHeight="1" x14ac:dyDescent="0.2">
      <c r="A59" s="302"/>
      <c r="B59" s="302"/>
      <c r="C59" s="155">
        <v>51</v>
      </c>
      <c r="D59" s="159"/>
      <c r="E59" s="160"/>
      <c r="F59" s="159"/>
      <c r="G59" s="160"/>
      <c r="H59" s="159"/>
      <c r="I59" s="160"/>
      <c r="J59" s="159"/>
      <c r="K59" s="160"/>
      <c r="L59" s="159"/>
      <c r="M59" s="160"/>
    </row>
    <row r="60" spans="1:13" ht="13.5" customHeight="1" x14ac:dyDescent="0.2">
      <c r="A60" s="302"/>
      <c r="B60" s="302"/>
      <c r="C60" s="155">
        <v>52</v>
      </c>
      <c r="D60" s="159"/>
      <c r="E60" s="160"/>
      <c r="F60" s="159"/>
      <c r="G60" s="160"/>
      <c r="H60" s="159"/>
      <c r="I60" s="160"/>
      <c r="J60" s="159"/>
      <c r="K60" s="160"/>
      <c r="L60" s="159"/>
      <c r="M60" s="160"/>
    </row>
    <row r="61" spans="1:13" ht="13.5" customHeight="1" x14ac:dyDescent="0.2">
      <c r="A61" s="302"/>
      <c r="B61" s="302"/>
      <c r="C61" s="155">
        <v>53</v>
      </c>
      <c r="D61" s="159"/>
      <c r="E61" s="160"/>
      <c r="F61" s="159"/>
      <c r="G61" s="160"/>
      <c r="H61" s="159"/>
      <c r="I61" s="160"/>
      <c r="J61" s="159"/>
      <c r="K61" s="160"/>
      <c r="L61" s="159"/>
      <c r="M61" s="160"/>
    </row>
    <row r="62" spans="1:13" ht="13.5" customHeight="1" thickBot="1" x14ac:dyDescent="0.25">
      <c r="A62" s="302"/>
      <c r="B62" s="303"/>
      <c r="C62" s="151">
        <v>54</v>
      </c>
      <c r="D62" s="161"/>
      <c r="E62" s="162"/>
      <c r="F62" s="161"/>
      <c r="G62" s="162"/>
      <c r="H62" s="161"/>
      <c r="I62" s="162"/>
      <c r="J62" s="161"/>
      <c r="K62" s="162"/>
      <c r="L62" s="161"/>
      <c r="M62" s="162"/>
    </row>
    <row r="63" spans="1:13" ht="13.5" customHeight="1" x14ac:dyDescent="0.2">
      <c r="A63" s="302"/>
      <c r="B63" s="301" t="s">
        <v>211</v>
      </c>
      <c r="C63" s="155">
        <v>55</v>
      </c>
      <c r="D63" s="157"/>
      <c r="E63" s="158"/>
      <c r="F63" s="157"/>
      <c r="G63" s="158"/>
      <c r="H63" s="157"/>
      <c r="I63" s="158"/>
      <c r="J63" s="157"/>
      <c r="K63" s="158"/>
      <c r="L63" s="157"/>
      <c r="M63" s="158"/>
    </row>
    <row r="64" spans="1:13" ht="13.5" customHeight="1" x14ac:dyDescent="0.2">
      <c r="A64" s="302"/>
      <c r="B64" s="302"/>
      <c r="C64" s="155">
        <v>56</v>
      </c>
      <c r="D64" s="159"/>
      <c r="E64" s="160"/>
      <c r="F64" s="159"/>
      <c r="G64" s="160"/>
      <c r="H64" s="159"/>
      <c r="I64" s="160"/>
      <c r="J64" s="159"/>
      <c r="K64" s="160"/>
      <c r="L64" s="159"/>
      <c r="M64" s="160"/>
    </row>
    <row r="65" spans="1:13" ht="13.5" customHeight="1" x14ac:dyDescent="0.2">
      <c r="A65" s="302"/>
      <c r="B65" s="302"/>
      <c r="C65" s="155">
        <v>57</v>
      </c>
      <c r="D65" s="159"/>
      <c r="E65" s="160"/>
      <c r="F65" s="159"/>
      <c r="G65" s="160"/>
      <c r="H65" s="159"/>
      <c r="I65" s="160"/>
      <c r="J65" s="159"/>
      <c r="K65" s="160"/>
      <c r="L65" s="159"/>
      <c r="M65" s="160"/>
    </row>
    <row r="66" spans="1:13" ht="13.5" customHeight="1" x14ac:dyDescent="0.2">
      <c r="A66" s="302"/>
      <c r="B66" s="302"/>
      <c r="C66" s="155">
        <v>58</v>
      </c>
      <c r="D66" s="159"/>
      <c r="E66" s="160"/>
      <c r="F66" s="159"/>
      <c r="G66" s="160"/>
      <c r="H66" s="159"/>
      <c r="I66" s="160"/>
      <c r="J66" s="159"/>
      <c r="K66" s="160"/>
      <c r="L66" s="159"/>
      <c r="M66" s="160"/>
    </row>
    <row r="67" spans="1:13" ht="13.5" customHeight="1" x14ac:dyDescent="0.2">
      <c r="A67" s="302"/>
      <c r="B67" s="302"/>
      <c r="C67" s="155">
        <v>59</v>
      </c>
      <c r="D67" s="159"/>
      <c r="E67" s="160"/>
      <c r="F67" s="159"/>
      <c r="G67" s="160"/>
      <c r="H67" s="159"/>
      <c r="I67" s="160"/>
      <c r="J67" s="159"/>
      <c r="K67" s="160"/>
      <c r="L67" s="159"/>
      <c r="M67" s="160"/>
    </row>
    <row r="68" spans="1:13" ht="13.5" customHeight="1" x14ac:dyDescent="0.2">
      <c r="A68" s="302"/>
      <c r="B68" s="302"/>
      <c r="C68" s="155">
        <v>60</v>
      </c>
      <c r="D68" s="159"/>
      <c r="E68" s="160"/>
      <c r="F68" s="159"/>
      <c r="G68" s="160"/>
      <c r="H68" s="159"/>
      <c r="I68" s="160"/>
      <c r="J68" s="159"/>
      <c r="K68" s="160"/>
      <c r="L68" s="159"/>
      <c r="M68" s="160"/>
    </row>
    <row r="69" spans="1:13" ht="13.5" customHeight="1" x14ac:dyDescent="0.2">
      <c r="A69" s="302"/>
      <c r="B69" s="302"/>
      <c r="C69" s="155">
        <v>61</v>
      </c>
      <c r="D69" s="159"/>
      <c r="E69" s="160"/>
      <c r="F69" s="159"/>
      <c r="G69" s="160"/>
      <c r="H69" s="159"/>
      <c r="I69" s="160"/>
      <c r="J69" s="159"/>
      <c r="K69" s="160"/>
      <c r="L69" s="159"/>
      <c r="M69" s="160"/>
    </row>
    <row r="70" spans="1:13" ht="13.5" customHeight="1" x14ac:dyDescent="0.2">
      <c r="A70" s="302"/>
      <c r="B70" s="302"/>
      <c r="C70" s="155">
        <v>62</v>
      </c>
      <c r="D70" s="159"/>
      <c r="E70" s="160"/>
      <c r="F70" s="159"/>
      <c r="G70" s="160"/>
      <c r="H70" s="159"/>
      <c r="I70" s="160"/>
      <c r="J70" s="159"/>
      <c r="K70" s="160"/>
      <c r="L70" s="159"/>
      <c r="M70" s="160"/>
    </row>
    <row r="71" spans="1:13" ht="13.5" customHeight="1" x14ac:dyDescent="0.2">
      <c r="A71" s="302"/>
      <c r="B71" s="302"/>
      <c r="C71" s="155">
        <v>63</v>
      </c>
      <c r="D71" s="159"/>
      <c r="E71" s="160"/>
      <c r="F71" s="159"/>
      <c r="G71" s="160"/>
      <c r="H71" s="159"/>
      <c r="I71" s="160"/>
      <c r="J71" s="159"/>
      <c r="K71" s="160"/>
      <c r="L71" s="159"/>
      <c r="M71" s="160"/>
    </row>
    <row r="72" spans="1:13" ht="13.5" customHeight="1" x14ac:dyDescent="0.2">
      <c r="A72" s="302"/>
      <c r="B72" s="302"/>
      <c r="C72" s="155">
        <v>64</v>
      </c>
      <c r="D72" s="159"/>
      <c r="E72" s="160"/>
      <c r="F72" s="159"/>
      <c r="G72" s="160"/>
      <c r="H72" s="159"/>
      <c r="I72" s="160"/>
      <c r="J72" s="159"/>
      <c r="K72" s="160"/>
      <c r="L72" s="159"/>
      <c r="M72" s="160"/>
    </row>
    <row r="73" spans="1:13" ht="13.5" customHeight="1" x14ac:dyDescent="0.2">
      <c r="A73" s="302"/>
      <c r="B73" s="302"/>
      <c r="C73" s="155">
        <v>65</v>
      </c>
      <c r="D73" s="159"/>
      <c r="E73" s="160"/>
      <c r="F73" s="159"/>
      <c r="G73" s="160"/>
      <c r="H73" s="159"/>
      <c r="I73" s="160"/>
      <c r="J73" s="159"/>
      <c r="K73" s="160"/>
      <c r="L73" s="159"/>
      <c r="M73" s="160"/>
    </row>
    <row r="74" spans="1:13" ht="13.5" customHeight="1" x14ac:dyDescent="0.2">
      <c r="A74" s="302"/>
      <c r="B74" s="302"/>
      <c r="C74" s="155">
        <v>66</v>
      </c>
      <c r="D74" s="159"/>
      <c r="E74" s="160"/>
      <c r="F74" s="159"/>
      <c r="G74" s="160"/>
      <c r="H74" s="159"/>
      <c r="I74" s="160"/>
      <c r="J74" s="159"/>
      <c r="K74" s="160"/>
      <c r="L74" s="159"/>
      <c r="M74" s="160"/>
    </row>
    <row r="75" spans="1:13" ht="13.5" customHeight="1" x14ac:dyDescent="0.2">
      <c r="A75" s="302"/>
      <c r="B75" s="302"/>
      <c r="C75" s="155">
        <v>67</v>
      </c>
      <c r="D75" s="159"/>
      <c r="E75" s="160"/>
      <c r="F75" s="159"/>
      <c r="G75" s="160"/>
      <c r="H75" s="159"/>
      <c r="I75" s="160"/>
      <c r="J75" s="159"/>
      <c r="K75" s="160"/>
      <c r="L75" s="159"/>
      <c r="M75" s="160"/>
    </row>
    <row r="76" spans="1:13" ht="13.5" customHeight="1" x14ac:dyDescent="0.2">
      <c r="A76" s="302"/>
      <c r="B76" s="302"/>
      <c r="C76" s="155">
        <v>68</v>
      </c>
      <c r="D76" s="159"/>
      <c r="E76" s="160"/>
      <c r="F76" s="159"/>
      <c r="G76" s="160"/>
      <c r="H76" s="159"/>
      <c r="I76" s="160"/>
      <c r="J76" s="159"/>
      <c r="K76" s="160"/>
      <c r="L76" s="159"/>
      <c r="M76" s="160"/>
    </row>
    <row r="77" spans="1:13" ht="13.5" customHeight="1" x14ac:dyDescent="0.2">
      <c r="A77" s="302"/>
      <c r="B77" s="302"/>
      <c r="C77" s="155">
        <v>69</v>
      </c>
      <c r="D77" s="159"/>
      <c r="E77" s="160"/>
      <c r="F77" s="159"/>
      <c r="G77" s="160"/>
      <c r="H77" s="159"/>
      <c r="I77" s="160"/>
      <c r="J77" s="159"/>
      <c r="K77" s="160"/>
      <c r="L77" s="159"/>
      <c r="M77" s="160"/>
    </row>
    <row r="78" spans="1:13" ht="13.5" customHeight="1" x14ac:dyDescent="0.2">
      <c r="A78" s="302"/>
      <c r="B78" s="302"/>
      <c r="C78" s="155">
        <v>70</v>
      </c>
      <c r="D78" s="159"/>
      <c r="E78" s="160"/>
      <c r="F78" s="159"/>
      <c r="G78" s="160"/>
      <c r="H78" s="159"/>
      <c r="I78" s="160"/>
      <c r="J78" s="159"/>
      <c r="K78" s="160"/>
      <c r="L78" s="159"/>
      <c r="M78" s="160"/>
    </row>
    <row r="79" spans="1:13" ht="13.5" customHeight="1" x14ac:dyDescent="0.2">
      <c r="A79" s="302"/>
      <c r="B79" s="302"/>
      <c r="C79" s="155">
        <v>71</v>
      </c>
      <c r="D79" s="159"/>
      <c r="E79" s="160"/>
      <c r="F79" s="159"/>
      <c r="G79" s="160"/>
      <c r="H79" s="159"/>
      <c r="I79" s="160"/>
      <c r="J79" s="159"/>
      <c r="K79" s="160"/>
      <c r="L79" s="159"/>
      <c r="M79" s="160"/>
    </row>
    <row r="80" spans="1:13" ht="13.5" customHeight="1" thickBot="1" x14ac:dyDescent="0.25">
      <c r="A80" s="303"/>
      <c r="B80" s="303"/>
      <c r="C80" s="155">
        <v>72</v>
      </c>
      <c r="D80" s="161"/>
      <c r="E80" s="162"/>
      <c r="F80" s="161"/>
      <c r="G80" s="162"/>
      <c r="H80" s="161"/>
      <c r="I80" s="162"/>
      <c r="J80" s="161"/>
      <c r="K80" s="162"/>
      <c r="L80" s="161"/>
      <c r="M80" s="162"/>
    </row>
    <row r="81" spans="1:13" ht="13.5" customHeight="1" x14ac:dyDescent="0.2">
      <c r="A81" s="301" t="s">
        <v>213</v>
      </c>
      <c r="B81" s="301" t="s">
        <v>210</v>
      </c>
      <c r="C81" s="154">
        <v>73</v>
      </c>
      <c r="D81" s="157"/>
      <c r="E81" s="158"/>
      <c r="F81" s="157"/>
      <c r="G81" s="158"/>
      <c r="H81" s="157"/>
      <c r="I81" s="158"/>
      <c r="J81" s="157"/>
      <c r="K81" s="158"/>
      <c r="L81" s="157"/>
      <c r="M81" s="158"/>
    </row>
    <row r="82" spans="1:13" ht="13.5" customHeight="1" x14ac:dyDescent="0.2">
      <c r="A82" s="302"/>
      <c r="B82" s="302"/>
      <c r="C82" s="155">
        <v>74</v>
      </c>
      <c r="D82" s="159"/>
      <c r="E82" s="160"/>
      <c r="F82" s="159"/>
      <c r="G82" s="160"/>
      <c r="H82" s="159"/>
      <c r="I82" s="160"/>
      <c r="J82" s="159"/>
      <c r="K82" s="160"/>
      <c r="L82" s="159"/>
      <c r="M82" s="160"/>
    </row>
    <row r="83" spans="1:13" ht="13.5" customHeight="1" x14ac:dyDescent="0.2">
      <c r="A83" s="302"/>
      <c r="B83" s="302"/>
      <c r="C83" s="155">
        <v>75</v>
      </c>
      <c r="D83" s="159"/>
      <c r="E83" s="160"/>
      <c r="F83" s="159"/>
      <c r="G83" s="160"/>
      <c r="H83" s="159"/>
      <c r="I83" s="160"/>
      <c r="J83" s="159"/>
      <c r="K83" s="160"/>
      <c r="L83" s="159"/>
      <c r="M83" s="160"/>
    </row>
    <row r="84" spans="1:13" ht="13.5" customHeight="1" x14ac:dyDescent="0.2">
      <c r="A84" s="302"/>
      <c r="B84" s="302"/>
      <c r="C84" s="155">
        <v>76</v>
      </c>
      <c r="D84" s="159"/>
      <c r="E84" s="160"/>
      <c r="F84" s="159"/>
      <c r="G84" s="160"/>
      <c r="H84" s="159"/>
      <c r="I84" s="160"/>
      <c r="J84" s="159"/>
      <c r="K84" s="160"/>
      <c r="L84" s="159"/>
      <c r="M84" s="160"/>
    </row>
    <row r="85" spans="1:13" ht="13.5" customHeight="1" x14ac:dyDescent="0.2">
      <c r="A85" s="302"/>
      <c r="B85" s="302"/>
      <c r="C85" s="155">
        <v>77</v>
      </c>
      <c r="D85" s="159"/>
      <c r="E85" s="160"/>
      <c r="F85" s="159"/>
      <c r="G85" s="160"/>
      <c r="H85" s="159"/>
      <c r="I85" s="160"/>
      <c r="J85" s="159"/>
      <c r="K85" s="160"/>
      <c r="L85" s="159"/>
      <c r="M85" s="160"/>
    </row>
    <row r="86" spans="1:13" ht="13.5" customHeight="1" x14ac:dyDescent="0.2">
      <c r="A86" s="302"/>
      <c r="B86" s="302"/>
      <c r="C86" s="155">
        <v>78</v>
      </c>
      <c r="D86" s="159"/>
      <c r="E86" s="160"/>
      <c r="F86" s="159"/>
      <c r="G86" s="160"/>
      <c r="H86" s="159"/>
      <c r="I86" s="160"/>
      <c r="J86" s="159"/>
      <c r="K86" s="160"/>
      <c r="L86" s="159"/>
      <c r="M86" s="160"/>
    </row>
    <row r="87" spans="1:13" ht="13.5" customHeight="1" x14ac:dyDescent="0.2">
      <c r="A87" s="302"/>
      <c r="B87" s="302"/>
      <c r="C87" s="155">
        <v>79</v>
      </c>
      <c r="D87" s="159"/>
      <c r="E87" s="160"/>
      <c r="F87" s="159"/>
      <c r="G87" s="160"/>
      <c r="H87" s="159"/>
      <c r="I87" s="160"/>
      <c r="J87" s="159"/>
      <c r="K87" s="160"/>
      <c r="L87" s="159"/>
      <c r="M87" s="160"/>
    </row>
    <row r="88" spans="1:13" ht="13.5" customHeight="1" x14ac:dyDescent="0.2">
      <c r="A88" s="302"/>
      <c r="B88" s="302"/>
      <c r="C88" s="155">
        <v>80</v>
      </c>
      <c r="D88" s="159"/>
      <c r="E88" s="160"/>
      <c r="F88" s="159"/>
      <c r="G88" s="160"/>
      <c r="H88" s="159"/>
      <c r="I88" s="160"/>
      <c r="J88" s="159"/>
      <c r="K88" s="160"/>
      <c r="L88" s="159"/>
      <c r="M88" s="160"/>
    </row>
    <row r="89" spans="1:13" ht="13.5" customHeight="1" x14ac:dyDescent="0.2">
      <c r="A89" s="302"/>
      <c r="B89" s="302"/>
      <c r="C89" s="155">
        <v>81</v>
      </c>
      <c r="D89" s="159"/>
      <c r="E89" s="160"/>
      <c r="F89" s="159"/>
      <c r="G89" s="160"/>
      <c r="H89" s="159"/>
      <c r="I89" s="160"/>
      <c r="J89" s="159"/>
      <c r="K89" s="160"/>
      <c r="L89" s="159"/>
      <c r="M89" s="160"/>
    </row>
    <row r="90" spans="1:13" ht="13.5" customHeight="1" x14ac:dyDescent="0.2">
      <c r="A90" s="302"/>
      <c r="B90" s="302"/>
      <c r="C90" s="155">
        <v>82</v>
      </c>
      <c r="D90" s="159"/>
      <c r="E90" s="160"/>
      <c r="F90" s="159"/>
      <c r="G90" s="160"/>
      <c r="H90" s="159"/>
      <c r="I90" s="160"/>
      <c r="J90" s="159"/>
      <c r="K90" s="160"/>
      <c r="L90" s="159"/>
      <c r="M90" s="160"/>
    </row>
    <row r="91" spans="1:13" ht="13.5" customHeight="1" x14ac:dyDescent="0.2">
      <c r="A91" s="302"/>
      <c r="B91" s="302"/>
      <c r="C91" s="155">
        <v>83</v>
      </c>
      <c r="D91" s="159"/>
      <c r="E91" s="160"/>
      <c r="F91" s="159"/>
      <c r="G91" s="160"/>
      <c r="H91" s="159"/>
      <c r="I91" s="160"/>
      <c r="J91" s="159"/>
      <c r="K91" s="160"/>
      <c r="L91" s="159"/>
      <c r="M91" s="160"/>
    </row>
    <row r="92" spans="1:13" ht="13.5" customHeight="1" x14ac:dyDescent="0.2">
      <c r="A92" s="302"/>
      <c r="B92" s="302"/>
      <c r="C92" s="155">
        <v>84</v>
      </c>
      <c r="D92" s="159"/>
      <c r="E92" s="160"/>
      <c r="F92" s="159"/>
      <c r="G92" s="160"/>
      <c r="H92" s="159"/>
      <c r="I92" s="160"/>
      <c r="J92" s="159"/>
      <c r="K92" s="160"/>
      <c r="L92" s="159"/>
      <c r="M92" s="160"/>
    </row>
    <row r="93" spans="1:13" ht="13.5" customHeight="1" x14ac:dyDescent="0.2">
      <c r="A93" s="302"/>
      <c r="B93" s="302"/>
      <c r="C93" s="155">
        <v>85</v>
      </c>
      <c r="D93" s="159"/>
      <c r="E93" s="160"/>
      <c r="F93" s="159"/>
      <c r="G93" s="160"/>
      <c r="H93" s="159"/>
      <c r="I93" s="160"/>
      <c r="J93" s="159"/>
      <c r="K93" s="160"/>
      <c r="L93" s="159"/>
      <c r="M93" s="160"/>
    </row>
    <row r="94" spans="1:13" ht="13.5" customHeight="1" x14ac:dyDescent="0.2">
      <c r="A94" s="302"/>
      <c r="B94" s="302"/>
      <c r="C94" s="155">
        <v>86</v>
      </c>
      <c r="D94" s="159"/>
      <c r="E94" s="160"/>
      <c r="F94" s="159"/>
      <c r="G94" s="160"/>
      <c r="H94" s="159"/>
      <c r="I94" s="160"/>
      <c r="J94" s="159"/>
      <c r="K94" s="160"/>
      <c r="L94" s="159"/>
      <c r="M94" s="160"/>
    </row>
    <row r="95" spans="1:13" ht="13.5" customHeight="1" x14ac:dyDescent="0.2">
      <c r="A95" s="302"/>
      <c r="B95" s="302"/>
      <c r="C95" s="155">
        <v>87</v>
      </c>
      <c r="D95" s="159"/>
      <c r="E95" s="160"/>
      <c r="F95" s="159"/>
      <c r="G95" s="160"/>
      <c r="H95" s="159"/>
      <c r="I95" s="160"/>
      <c r="J95" s="159"/>
      <c r="K95" s="160"/>
      <c r="L95" s="159"/>
      <c r="M95" s="160"/>
    </row>
    <row r="96" spans="1:13" ht="13.5" customHeight="1" x14ac:dyDescent="0.2">
      <c r="A96" s="302"/>
      <c r="B96" s="302"/>
      <c r="C96" s="155">
        <v>88</v>
      </c>
      <c r="D96" s="159"/>
      <c r="E96" s="160"/>
      <c r="F96" s="159"/>
      <c r="G96" s="160"/>
      <c r="H96" s="159"/>
      <c r="I96" s="160"/>
      <c r="J96" s="159"/>
      <c r="K96" s="160"/>
      <c r="L96" s="159"/>
      <c r="M96" s="160"/>
    </row>
    <row r="97" spans="1:13" ht="13.5" customHeight="1" x14ac:dyDescent="0.2">
      <c r="A97" s="302"/>
      <c r="B97" s="302"/>
      <c r="C97" s="155">
        <v>89</v>
      </c>
      <c r="D97" s="159"/>
      <c r="E97" s="160"/>
      <c r="F97" s="159"/>
      <c r="G97" s="160"/>
      <c r="H97" s="159"/>
      <c r="I97" s="160"/>
      <c r="J97" s="159"/>
      <c r="K97" s="160"/>
      <c r="L97" s="159"/>
      <c r="M97" s="160"/>
    </row>
    <row r="98" spans="1:13" ht="13.5" customHeight="1" thickBot="1" x14ac:dyDescent="0.25">
      <c r="A98" s="302"/>
      <c r="B98" s="303"/>
      <c r="C98" s="151">
        <v>90</v>
      </c>
      <c r="D98" s="161"/>
      <c r="E98" s="162"/>
      <c r="F98" s="161"/>
      <c r="G98" s="162"/>
      <c r="H98" s="161"/>
      <c r="I98" s="162"/>
      <c r="J98" s="161"/>
      <c r="K98" s="162"/>
      <c r="L98" s="161"/>
      <c r="M98" s="162"/>
    </row>
    <row r="99" spans="1:13" ht="13.5" customHeight="1" x14ac:dyDescent="0.2">
      <c r="A99" s="302"/>
      <c r="B99" s="301" t="s">
        <v>211</v>
      </c>
      <c r="C99" s="155">
        <v>91</v>
      </c>
      <c r="D99" s="157"/>
      <c r="E99" s="158"/>
      <c r="F99" s="157"/>
      <c r="G99" s="158"/>
      <c r="H99" s="157"/>
      <c r="I99" s="158"/>
      <c r="J99" s="157"/>
      <c r="K99" s="158"/>
      <c r="L99" s="157"/>
      <c r="M99" s="158"/>
    </row>
    <row r="100" spans="1:13" ht="13.5" customHeight="1" x14ac:dyDescent="0.2">
      <c r="A100" s="302"/>
      <c r="B100" s="302"/>
      <c r="C100" s="155">
        <v>92</v>
      </c>
      <c r="D100" s="159"/>
      <c r="E100" s="160"/>
      <c r="F100" s="159"/>
      <c r="G100" s="160"/>
      <c r="H100" s="159"/>
      <c r="I100" s="160"/>
      <c r="J100" s="159"/>
      <c r="K100" s="160"/>
      <c r="L100" s="159"/>
      <c r="M100" s="160"/>
    </row>
    <row r="101" spans="1:13" ht="13.5" customHeight="1" x14ac:dyDescent="0.2">
      <c r="A101" s="302"/>
      <c r="B101" s="302"/>
      <c r="C101" s="155">
        <v>93</v>
      </c>
      <c r="D101" s="159"/>
      <c r="E101" s="160"/>
      <c r="F101" s="159"/>
      <c r="G101" s="160"/>
      <c r="H101" s="159"/>
      <c r="I101" s="160"/>
      <c r="J101" s="159"/>
      <c r="K101" s="160"/>
      <c r="L101" s="159"/>
      <c r="M101" s="160"/>
    </row>
    <row r="102" spans="1:13" ht="13.5" customHeight="1" x14ac:dyDescent="0.2">
      <c r="A102" s="302"/>
      <c r="B102" s="302"/>
      <c r="C102" s="155">
        <v>94</v>
      </c>
      <c r="D102" s="159"/>
      <c r="E102" s="160"/>
      <c r="F102" s="159"/>
      <c r="G102" s="160"/>
      <c r="H102" s="159"/>
      <c r="I102" s="160"/>
      <c r="J102" s="159"/>
      <c r="K102" s="160"/>
      <c r="L102" s="159"/>
      <c r="M102" s="160"/>
    </row>
    <row r="103" spans="1:13" ht="13.5" customHeight="1" x14ac:dyDescent="0.2">
      <c r="A103" s="302"/>
      <c r="B103" s="302"/>
      <c r="C103" s="155">
        <v>95</v>
      </c>
      <c r="D103" s="159"/>
      <c r="E103" s="160"/>
      <c r="F103" s="159"/>
      <c r="G103" s="160"/>
      <c r="H103" s="159"/>
      <c r="I103" s="160"/>
      <c r="J103" s="159"/>
      <c r="K103" s="160"/>
      <c r="L103" s="159"/>
      <c r="M103" s="160"/>
    </row>
    <row r="104" spans="1:13" ht="13.5" customHeight="1" x14ac:dyDescent="0.2">
      <c r="A104" s="302"/>
      <c r="B104" s="302"/>
      <c r="C104" s="155">
        <v>96</v>
      </c>
      <c r="D104" s="159"/>
      <c r="E104" s="160"/>
      <c r="F104" s="159"/>
      <c r="G104" s="160"/>
      <c r="H104" s="159"/>
      <c r="I104" s="160"/>
      <c r="J104" s="159"/>
      <c r="K104" s="160"/>
      <c r="L104" s="159"/>
      <c r="M104" s="160"/>
    </row>
    <row r="105" spans="1:13" ht="13.5" customHeight="1" x14ac:dyDescent="0.2">
      <c r="A105" s="302"/>
      <c r="B105" s="302"/>
      <c r="C105" s="155">
        <v>97</v>
      </c>
      <c r="D105" s="159"/>
      <c r="E105" s="160"/>
      <c r="F105" s="159"/>
      <c r="G105" s="160"/>
      <c r="H105" s="159"/>
      <c r="I105" s="160"/>
      <c r="J105" s="159"/>
      <c r="K105" s="160"/>
      <c r="L105" s="159"/>
      <c r="M105" s="160"/>
    </row>
    <row r="106" spans="1:13" ht="13.5" customHeight="1" x14ac:dyDescent="0.2">
      <c r="A106" s="302"/>
      <c r="B106" s="302"/>
      <c r="C106" s="155">
        <v>98</v>
      </c>
      <c r="D106" s="159"/>
      <c r="E106" s="160"/>
      <c r="F106" s="159"/>
      <c r="G106" s="160"/>
      <c r="H106" s="159"/>
      <c r="I106" s="160"/>
      <c r="J106" s="159"/>
      <c r="K106" s="160"/>
      <c r="L106" s="159"/>
      <c r="M106" s="160"/>
    </row>
    <row r="107" spans="1:13" ht="13.5" customHeight="1" x14ac:dyDescent="0.2">
      <c r="A107" s="302"/>
      <c r="B107" s="302"/>
      <c r="C107" s="155">
        <v>99</v>
      </c>
      <c r="D107" s="159"/>
      <c r="E107" s="160"/>
      <c r="F107" s="159"/>
      <c r="G107" s="160"/>
      <c r="H107" s="159"/>
      <c r="I107" s="160"/>
      <c r="J107" s="159"/>
      <c r="K107" s="160"/>
      <c r="L107" s="159"/>
      <c r="M107" s="160"/>
    </row>
    <row r="108" spans="1:13" ht="13.5" customHeight="1" x14ac:dyDescent="0.2">
      <c r="A108" s="302"/>
      <c r="B108" s="302"/>
      <c r="C108" s="155">
        <v>100</v>
      </c>
      <c r="D108" s="159"/>
      <c r="E108" s="160"/>
      <c r="F108" s="159"/>
      <c r="G108" s="160"/>
      <c r="H108" s="159"/>
      <c r="I108" s="160"/>
      <c r="J108" s="159"/>
      <c r="K108" s="160"/>
      <c r="L108" s="159"/>
      <c r="M108" s="160"/>
    </row>
    <row r="109" spans="1:13" ht="13.5" customHeight="1" x14ac:dyDescent="0.2">
      <c r="A109" s="302"/>
      <c r="B109" s="302"/>
      <c r="C109" s="155">
        <v>101</v>
      </c>
      <c r="D109" s="159"/>
      <c r="E109" s="160"/>
      <c r="F109" s="159"/>
      <c r="G109" s="160"/>
      <c r="H109" s="159"/>
      <c r="I109" s="160"/>
      <c r="J109" s="159"/>
      <c r="K109" s="160"/>
      <c r="L109" s="159"/>
      <c r="M109" s="160"/>
    </row>
    <row r="110" spans="1:13" ht="13.5" customHeight="1" x14ac:dyDescent="0.2">
      <c r="A110" s="302"/>
      <c r="B110" s="302"/>
      <c r="C110" s="155">
        <v>102</v>
      </c>
      <c r="D110" s="159"/>
      <c r="E110" s="160"/>
      <c r="F110" s="159"/>
      <c r="G110" s="160"/>
      <c r="H110" s="159"/>
      <c r="I110" s="160"/>
      <c r="J110" s="159"/>
      <c r="K110" s="160"/>
      <c r="L110" s="159"/>
      <c r="M110" s="160"/>
    </row>
    <row r="111" spans="1:13" ht="13.5" customHeight="1" x14ac:dyDescent="0.2">
      <c r="A111" s="302"/>
      <c r="B111" s="302"/>
      <c r="C111" s="155">
        <v>103</v>
      </c>
      <c r="D111" s="159"/>
      <c r="E111" s="160"/>
      <c r="F111" s="159"/>
      <c r="G111" s="160"/>
      <c r="H111" s="159"/>
      <c r="I111" s="160"/>
      <c r="J111" s="159"/>
      <c r="K111" s="160"/>
      <c r="L111" s="159"/>
      <c r="M111" s="160"/>
    </row>
    <row r="112" spans="1:13" ht="13.5" customHeight="1" x14ac:dyDescent="0.2">
      <c r="A112" s="302"/>
      <c r="B112" s="302"/>
      <c r="C112" s="155">
        <v>104</v>
      </c>
      <c r="D112" s="159"/>
      <c r="E112" s="160"/>
      <c r="F112" s="159"/>
      <c r="G112" s="160"/>
      <c r="H112" s="159"/>
      <c r="I112" s="160"/>
      <c r="J112" s="159"/>
      <c r="K112" s="160"/>
      <c r="L112" s="159"/>
      <c r="M112" s="160"/>
    </row>
    <row r="113" spans="1:13" ht="13.5" customHeight="1" x14ac:dyDescent="0.2">
      <c r="A113" s="302"/>
      <c r="B113" s="302"/>
      <c r="C113" s="155">
        <v>105</v>
      </c>
      <c r="D113" s="159"/>
      <c r="E113" s="160"/>
      <c r="F113" s="159"/>
      <c r="G113" s="160"/>
      <c r="H113" s="159"/>
      <c r="I113" s="160"/>
      <c r="J113" s="159"/>
      <c r="K113" s="160"/>
      <c r="L113" s="159"/>
      <c r="M113" s="160"/>
    </row>
    <row r="114" spans="1:13" ht="13.5" customHeight="1" x14ac:dyDescent="0.2">
      <c r="A114" s="302"/>
      <c r="B114" s="302"/>
      <c r="C114" s="155">
        <v>106</v>
      </c>
      <c r="D114" s="159"/>
      <c r="E114" s="160"/>
      <c r="F114" s="159"/>
      <c r="G114" s="160"/>
      <c r="H114" s="159"/>
      <c r="I114" s="160"/>
      <c r="J114" s="159"/>
      <c r="K114" s="160"/>
      <c r="L114" s="159"/>
      <c r="M114" s="160"/>
    </row>
    <row r="115" spans="1:13" ht="13.5" customHeight="1" x14ac:dyDescent="0.2">
      <c r="A115" s="302"/>
      <c r="B115" s="302"/>
      <c r="C115" s="155">
        <v>107</v>
      </c>
      <c r="D115" s="159"/>
      <c r="E115" s="160"/>
      <c r="F115" s="159"/>
      <c r="G115" s="160"/>
      <c r="H115" s="159"/>
      <c r="I115" s="160"/>
      <c r="J115" s="159"/>
      <c r="K115" s="160"/>
      <c r="L115" s="159"/>
      <c r="M115" s="160"/>
    </row>
    <row r="116" spans="1:13" ht="13.5" customHeight="1" thickBot="1" x14ac:dyDescent="0.25">
      <c r="A116" s="303"/>
      <c r="B116" s="303"/>
      <c r="C116" s="151">
        <v>108</v>
      </c>
      <c r="D116" s="161"/>
      <c r="E116" s="162"/>
      <c r="F116" s="161"/>
      <c r="G116" s="162"/>
      <c r="H116" s="161"/>
      <c r="I116" s="162"/>
      <c r="J116" s="161"/>
      <c r="K116" s="162"/>
      <c r="L116" s="161"/>
      <c r="M116" s="162"/>
    </row>
    <row r="117" spans="1:13" ht="13.5" customHeight="1" x14ac:dyDescent="0.25">
      <c r="A117" s="304" t="s">
        <v>4</v>
      </c>
      <c r="B117" s="305"/>
      <c r="C117" s="306"/>
      <c r="D117" s="106"/>
      <c r="E117" s="103"/>
      <c r="F117" s="106"/>
      <c r="G117" s="103"/>
      <c r="H117" s="106"/>
      <c r="I117" s="103"/>
      <c r="J117" s="106"/>
      <c r="K117" s="103"/>
      <c r="L117" s="106"/>
      <c r="M117" s="103"/>
    </row>
    <row r="118" spans="1:13" ht="13.5" customHeight="1" x14ac:dyDescent="0.25">
      <c r="A118" s="307"/>
      <c r="B118" s="308"/>
      <c r="C118" s="309"/>
      <c r="D118" s="104"/>
      <c r="E118" s="102"/>
      <c r="F118" s="104"/>
      <c r="G118" s="102"/>
      <c r="H118" s="104"/>
      <c r="I118" s="102"/>
      <c r="J118" s="104"/>
      <c r="K118" s="102"/>
      <c r="L118" s="104"/>
      <c r="M118" s="102"/>
    </row>
    <row r="119" spans="1:13" ht="13.5" customHeight="1" x14ac:dyDescent="0.25">
      <c r="A119" s="307"/>
      <c r="B119" s="308"/>
      <c r="C119" s="309"/>
      <c r="D119" s="104"/>
      <c r="E119" s="102"/>
      <c r="F119" s="104"/>
      <c r="G119" s="102"/>
      <c r="H119" s="104"/>
      <c r="I119" s="102"/>
      <c r="J119" s="104"/>
      <c r="K119" s="102"/>
      <c r="L119" s="104"/>
      <c r="M119" s="102"/>
    </row>
    <row r="120" spans="1:13" ht="13.5" customHeight="1" x14ac:dyDescent="0.25">
      <c r="A120" s="307"/>
      <c r="B120" s="308"/>
      <c r="C120" s="309"/>
      <c r="D120" s="104"/>
      <c r="E120" s="102"/>
      <c r="F120" s="104"/>
      <c r="G120" s="102"/>
      <c r="H120" s="104"/>
      <c r="I120" s="102"/>
      <c r="J120" s="104"/>
      <c r="K120" s="102"/>
      <c r="L120" s="104"/>
      <c r="M120" s="102"/>
    </row>
    <row r="121" spans="1:13" ht="13.5" customHeight="1" x14ac:dyDescent="0.25">
      <c r="A121" s="307"/>
      <c r="B121" s="308"/>
      <c r="C121" s="309"/>
      <c r="D121" s="104"/>
      <c r="E121" s="102"/>
      <c r="F121" s="104"/>
      <c r="G121" s="102"/>
      <c r="H121" s="104"/>
      <c r="I121" s="102"/>
      <c r="J121" s="104"/>
      <c r="K121" s="102"/>
      <c r="L121" s="104"/>
      <c r="M121" s="102"/>
    </row>
    <row r="122" spans="1:13" ht="13.5" customHeight="1" x14ac:dyDescent="0.25">
      <c r="A122" s="307"/>
      <c r="B122" s="308"/>
      <c r="C122" s="309"/>
      <c r="D122" s="104"/>
      <c r="E122" s="102"/>
      <c r="F122" s="104"/>
      <c r="G122" s="102"/>
      <c r="H122" s="104"/>
      <c r="I122" s="102"/>
      <c r="J122" s="104"/>
      <c r="K122" s="102"/>
      <c r="L122" s="104"/>
      <c r="M122" s="102"/>
    </row>
    <row r="123" spans="1:13" ht="13.5" customHeight="1" x14ac:dyDescent="0.25">
      <c r="A123" s="307"/>
      <c r="B123" s="308"/>
      <c r="C123" s="309"/>
      <c r="D123" s="104"/>
      <c r="E123" s="102"/>
      <c r="F123" s="104"/>
      <c r="G123" s="102"/>
      <c r="H123" s="104"/>
      <c r="I123" s="102"/>
      <c r="J123" s="104"/>
      <c r="K123" s="102"/>
      <c r="L123" s="104"/>
      <c r="M123" s="102"/>
    </row>
    <row r="124" spans="1:13" ht="13.5" customHeight="1" x14ac:dyDescent="0.25">
      <c r="A124" s="307"/>
      <c r="B124" s="308"/>
      <c r="C124" s="309"/>
      <c r="D124" s="104"/>
      <c r="E124" s="102"/>
      <c r="F124" s="104"/>
      <c r="G124" s="102"/>
      <c r="H124" s="104"/>
      <c r="I124" s="102"/>
      <c r="J124" s="104"/>
      <c r="K124" s="102"/>
      <c r="L124" s="104"/>
      <c r="M124" s="102"/>
    </row>
    <row r="125" spans="1:13" ht="13.5" customHeight="1" x14ac:dyDescent="0.25">
      <c r="A125" s="307"/>
      <c r="B125" s="308"/>
      <c r="C125" s="309"/>
      <c r="D125" s="104"/>
      <c r="E125" s="102"/>
      <c r="F125" s="104"/>
      <c r="G125" s="102"/>
      <c r="H125" s="104"/>
      <c r="I125" s="102"/>
      <c r="J125" s="104"/>
      <c r="K125" s="102"/>
      <c r="L125" s="104"/>
      <c r="M125" s="102"/>
    </row>
    <row r="126" spans="1:13" ht="13.5" customHeight="1" x14ac:dyDescent="0.25">
      <c r="A126" s="307"/>
      <c r="B126" s="308"/>
      <c r="C126" s="309"/>
      <c r="D126" s="104"/>
      <c r="E126" s="102"/>
      <c r="F126" s="104"/>
      <c r="G126" s="102"/>
      <c r="H126" s="104"/>
      <c r="I126" s="102"/>
      <c r="J126" s="104"/>
      <c r="K126" s="102"/>
      <c r="L126" s="104"/>
      <c r="M126" s="102"/>
    </row>
    <row r="127" spans="1:13" ht="13.5" customHeight="1" x14ac:dyDescent="0.25">
      <c r="A127" s="307"/>
      <c r="B127" s="308"/>
      <c r="C127" s="309"/>
      <c r="D127" s="104"/>
      <c r="E127" s="102"/>
      <c r="F127" s="104"/>
      <c r="G127" s="102"/>
      <c r="H127" s="104"/>
      <c r="I127" s="102"/>
      <c r="J127" s="104"/>
      <c r="K127" s="102"/>
      <c r="L127" s="104"/>
      <c r="M127" s="102"/>
    </row>
    <row r="128" spans="1:13" ht="13.5" customHeight="1" x14ac:dyDescent="0.25">
      <c r="A128" s="307"/>
      <c r="B128" s="308"/>
      <c r="C128" s="309"/>
      <c r="D128" s="104"/>
      <c r="E128" s="102"/>
      <c r="F128" s="104"/>
      <c r="G128" s="102"/>
      <c r="H128" s="104"/>
      <c r="I128" s="102"/>
      <c r="J128" s="104"/>
      <c r="K128" s="102"/>
      <c r="L128" s="104"/>
      <c r="M128" s="102"/>
    </row>
    <row r="129" spans="1:13" ht="13.5" customHeight="1" x14ac:dyDescent="0.25">
      <c r="A129" s="307"/>
      <c r="B129" s="308"/>
      <c r="C129" s="309"/>
      <c r="D129" s="104"/>
      <c r="E129" s="102"/>
      <c r="F129" s="104"/>
      <c r="G129" s="102"/>
      <c r="H129" s="104"/>
      <c r="I129" s="102"/>
      <c r="J129" s="104"/>
      <c r="K129" s="102"/>
      <c r="L129" s="104"/>
      <c r="M129" s="102"/>
    </row>
    <row r="130" spans="1:13" ht="13.5" customHeight="1" x14ac:dyDescent="0.25">
      <c r="A130" s="307"/>
      <c r="B130" s="308"/>
      <c r="C130" s="309"/>
      <c r="D130" s="104"/>
      <c r="E130" s="102"/>
      <c r="F130" s="104"/>
      <c r="G130" s="102"/>
      <c r="H130" s="104"/>
      <c r="I130" s="102"/>
      <c r="J130" s="104"/>
      <c r="K130" s="102"/>
      <c r="L130" s="104"/>
      <c r="M130" s="102"/>
    </row>
    <row r="131" spans="1:13" ht="13.5" customHeight="1" x14ac:dyDescent="0.25">
      <c r="A131" s="307"/>
      <c r="B131" s="308"/>
      <c r="C131" s="309"/>
      <c r="D131" s="104"/>
      <c r="E131" s="102"/>
      <c r="F131" s="104"/>
      <c r="G131" s="102"/>
      <c r="H131" s="104"/>
      <c r="I131" s="102"/>
      <c r="J131" s="104"/>
      <c r="K131" s="102"/>
      <c r="L131" s="104"/>
      <c r="M131" s="102"/>
    </row>
    <row r="132" spans="1:13" ht="13.5" customHeight="1" x14ac:dyDescent="0.25">
      <c r="A132" s="307"/>
      <c r="B132" s="308"/>
      <c r="C132" s="309"/>
      <c r="D132" s="104"/>
      <c r="E132" s="102"/>
      <c r="F132" s="104"/>
      <c r="G132" s="102"/>
      <c r="H132" s="104"/>
      <c r="I132" s="102"/>
      <c r="J132" s="104"/>
      <c r="K132" s="102"/>
      <c r="L132" s="104"/>
      <c r="M132" s="102"/>
    </row>
    <row r="133" spans="1:13" ht="13.5" customHeight="1" x14ac:dyDescent="0.25">
      <c r="A133" s="307"/>
      <c r="B133" s="308"/>
      <c r="C133" s="309"/>
      <c r="D133" s="104"/>
      <c r="E133" s="102"/>
      <c r="F133" s="104"/>
      <c r="G133" s="102"/>
      <c r="H133" s="104"/>
      <c r="I133" s="102"/>
      <c r="J133" s="104"/>
      <c r="K133" s="102"/>
      <c r="L133" s="104"/>
      <c r="M133" s="102"/>
    </row>
    <row r="134" spans="1:13" ht="13.5" customHeight="1" x14ac:dyDescent="0.25">
      <c r="A134" s="307"/>
      <c r="B134" s="308"/>
      <c r="C134" s="309"/>
      <c r="D134" s="104"/>
      <c r="E134" s="102"/>
      <c r="F134" s="104"/>
      <c r="G134" s="102"/>
      <c r="H134" s="104"/>
      <c r="I134" s="102"/>
      <c r="J134" s="104"/>
      <c r="K134" s="102"/>
      <c r="L134" s="104"/>
      <c r="M134" s="102"/>
    </row>
    <row r="135" spans="1:13" ht="13.5" customHeight="1" x14ac:dyDescent="0.25">
      <c r="A135" s="307"/>
      <c r="B135" s="308"/>
      <c r="C135" s="309"/>
      <c r="D135" s="104"/>
      <c r="E135" s="102"/>
      <c r="F135" s="104"/>
      <c r="G135" s="102"/>
      <c r="H135" s="104"/>
      <c r="I135" s="102"/>
      <c r="J135" s="104"/>
      <c r="K135" s="102"/>
      <c r="L135" s="104"/>
      <c r="M135" s="102"/>
    </row>
    <row r="136" spans="1:13" ht="13.5" customHeight="1" thickBot="1" x14ac:dyDescent="0.3">
      <c r="A136" s="310"/>
      <c r="B136" s="311"/>
      <c r="C136" s="312"/>
      <c r="D136" s="101"/>
      <c r="E136" s="105"/>
      <c r="F136" s="101"/>
      <c r="G136" s="105"/>
      <c r="H136" s="101"/>
      <c r="I136" s="105"/>
      <c r="J136" s="101"/>
      <c r="K136" s="105"/>
      <c r="L136" s="101"/>
      <c r="M136" s="105"/>
    </row>
    <row r="201" spans="1:16" ht="13.5" customHeight="1" thickBot="1" x14ac:dyDescent="0.3"/>
    <row r="202" spans="1:16" ht="13.5" customHeight="1" thickTop="1" thickBot="1" x14ac:dyDescent="0.3">
      <c r="A202" s="97" t="s">
        <v>322</v>
      </c>
      <c r="B202" s="97" t="s">
        <v>322</v>
      </c>
      <c r="C202" s="97" t="s">
        <v>322</v>
      </c>
      <c r="D202" s="156" t="s">
        <v>322</v>
      </c>
      <c r="E202" s="97" t="s">
        <v>322</v>
      </c>
      <c r="F202" s="97" t="s">
        <v>322</v>
      </c>
      <c r="G202" s="97" t="s">
        <v>322</v>
      </c>
      <c r="H202" s="97" t="s">
        <v>322</v>
      </c>
      <c r="I202" s="97" t="s">
        <v>322</v>
      </c>
      <c r="J202" s="97" t="s">
        <v>322</v>
      </c>
      <c r="K202" s="97" t="s">
        <v>322</v>
      </c>
      <c r="L202" s="97" t="s">
        <v>322</v>
      </c>
      <c r="M202" s="97" t="s">
        <v>322</v>
      </c>
      <c r="N202" s="97" t="s">
        <v>322</v>
      </c>
      <c r="O202" s="97" t="s">
        <v>322</v>
      </c>
      <c r="P202" s="97" t="s">
        <v>322</v>
      </c>
    </row>
    <row r="203" spans="1:16" ht="13.5" customHeight="1" thickTop="1" x14ac:dyDescent="0.25"/>
  </sheetData>
  <sheetProtection algorithmName="SHA-512" hashValue="i8Do9TQ3Dtz7stdwHVSgSt0Yuct0qQOojEVBTLtM8XhCM+l1n7wV0t6pS73uWliy8zo2pikNKl44/zy4rUIvZg==" saltValue="E4cqGIzSmI8LJQ8CKw5XMQ==" spinCount="100000" sheet="1" formatCells="0" formatColumns="0" formatRows="0" insertColumns="0" insertRows="0" insertHyperlinks="0" sort="0" autoFilter="0"/>
  <mergeCells count="16">
    <mergeCell ref="A7:C7"/>
    <mergeCell ref="A3:C3"/>
    <mergeCell ref="A1:C1"/>
    <mergeCell ref="A2:C2"/>
    <mergeCell ref="A4:C4"/>
    <mergeCell ref="A6:C6"/>
    <mergeCell ref="A81:A116"/>
    <mergeCell ref="B81:B98"/>
    <mergeCell ref="B99:B116"/>
    <mergeCell ref="A117:C136"/>
    <mergeCell ref="A9:A44"/>
    <mergeCell ref="B9:B26"/>
    <mergeCell ref="B27:B44"/>
    <mergeCell ref="A45:A80"/>
    <mergeCell ref="B45:B62"/>
    <mergeCell ref="B63:B80"/>
  </mergeCells>
  <conditionalFormatting sqref="N2">
    <cfRule type="duplicateValues" dxfId="35" priority="21"/>
  </conditionalFormatting>
  <conditionalFormatting sqref="D2">
    <cfRule type="duplicateValues" dxfId="34" priority="11"/>
  </conditionalFormatting>
  <conditionalFormatting sqref="F2">
    <cfRule type="duplicateValues" dxfId="33" priority="5"/>
  </conditionalFormatting>
  <conditionalFormatting sqref="H2">
    <cfRule type="duplicateValues" dxfId="32" priority="4"/>
  </conditionalFormatting>
  <conditionalFormatting sqref="J2">
    <cfRule type="duplicateValues" dxfId="31" priority="3"/>
  </conditionalFormatting>
  <conditionalFormatting sqref="L2">
    <cfRule type="duplicateValues" dxfId="30" priority="2"/>
  </conditionalFormatting>
  <dataValidations count="5">
    <dataValidation type="whole" allowBlank="1" showInputMessage="1" showErrorMessage="1" errorTitle="Invalid Number of Side Cars" error="Invalid Number of Side Cars" promptTitle="Side Cars" prompt="9971 phones max = 3_x000a_9951 phones max = 2_x000a_8961 phones max = 1_x000a_Other phones = none" sqref="D6 F6 H6 J6 L6">
      <formula1>0</formula1>
      <formula2>3</formula2>
    </dataValidation>
    <dataValidation type="custom" allowBlank="1" showInputMessage="1" showErrorMessage="1" sqref="L9:L116 F9:F116 H9:H116 J9:J116 D9:D116 N2 D2 J2 F2 H2 L2">
      <formula1>AND(LEN(D2)=11,ISNONTEXT(D2),TRIM(LEFT(D2,1))="1")</formula1>
    </dataValidation>
    <dataValidation allowBlank="1" showInputMessage="1" showErrorMessage="1" promptTitle="Must be an 11-digit number" prompt="No hyphens, spaces, or special characters of any kind." sqref="D8"/>
    <dataValidation allowBlank="1" showInputMessage="1" showErrorMessage="1" promptTitle="Name &amp; description of Speed Dial" prompt="Maximum of 30 characters. No special characters permitted - (%&quot;&amp;&gt;&lt;\)." sqref="E8"/>
    <dataValidation type="custom" allowBlank="1" showErrorMessage="1" errorTitle="No Special Characters" error="Maximum of 30 characters. No special characters permitted - (%&quot;&amp;&gt;&lt;\)." promptTitle="Description" prompt="Name or description of Speed Dial. Maximum of 30 characters. No special characters permitted - (%&quot;&amp;&gt;&lt;\)." sqref="M9:M116 G9:G116 I9:I116 K9:K116 E9:E116">
      <formula1>LEN(E9)&lt;31</formula1>
    </dataValidation>
  </dataValidations>
  <pageMargins left="0.7" right="0.7" top="0.75" bottom="0.75" header="0.3" footer="0.3"/>
  <pageSetup orientation="portrait" r:id="rId1"/>
  <ignoredErrors>
    <ignoredError sqref="G7 I7 K7" evalError="1"/>
  </ignoredErrors>
  <drawing r:id="rId2"/>
  <extLst>
    <ext xmlns:x14="http://schemas.microsoft.com/office/spreadsheetml/2009/9/main" uri="{78C0D931-6437-407d-A8EE-F0AAD7539E65}">
      <x14:conditionalFormattings>
        <x14:conditionalFormatting xmlns:xm="http://schemas.microsoft.com/office/excel/2006/main">
          <x14:cfRule type="expression" priority="1" id="{13594C0C-536B-4440-AED2-7DEDFC4DC6E1}">
            <xm:f>IF('Start Here'!$G$15="Yes",IF($D2="",TRUE,FALSE),FALSE)</xm:f>
            <x14:dxf>
              <fill>
                <patternFill>
                  <bgColor rgb="FFFF7575"/>
                </patternFill>
              </fill>
            </x14:dxf>
          </x14:cfRule>
          <xm:sqref>D2:D7 D9:D10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Title="Use Drop Down List" error="Use Drop Down List." promptTitle="Phone Model" prompt="Phone model that user will be using.">
          <x14:formula1>
            <xm:f>Values!$J$2:$J$7</xm:f>
          </x14:formula1>
          <xm:sqref>D4 F4 H4 J4 L4</xm:sqref>
        </x14:dataValidation>
        <x14:dataValidation type="list" allowBlank="1" showInputMessage="1" showErrorMessage="1" errorTitle="Use Drop Down List" error="Use Drop Down List." promptTitle="Phone Model" prompt="Phone model that user will be using.">
          <x14:formula1>
            <xm:f>Values!$J$10:$J$11</xm:f>
          </x14:formula1>
          <xm:sqref>D5 F5 H5 J5 L5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0" tint="-0.14999847407452621"/>
  </sheetPr>
  <dimension ref="A1:Z51"/>
  <sheetViews>
    <sheetView workbookViewId="0">
      <selection activeCell="B2" sqref="B2"/>
    </sheetView>
  </sheetViews>
  <sheetFormatPr defaultRowHeight="12.75" x14ac:dyDescent="0.25"/>
  <cols>
    <col min="1" max="1" width="31" style="64" bestFit="1" customWidth="1"/>
    <col min="2" max="21" width="25.7109375" style="64" customWidth="1"/>
    <col min="22" max="16384" width="9.140625" style="64"/>
  </cols>
  <sheetData>
    <row r="1" spans="1:21" ht="13.5" thickBot="1" x14ac:dyDescent="0.3">
      <c r="A1" s="142" t="s">
        <v>142</v>
      </c>
      <c r="B1" s="131" t="s">
        <v>143</v>
      </c>
      <c r="C1" s="132" t="s">
        <v>144</v>
      </c>
      <c r="D1" s="132" t="s">
        <v>145</v>
      </c>
      <c r="E1" s="132" t="s">
        <v>146</v>
      </c>
      <c r="F1" s="132" t="s">
        <v>147</v>
      </c>
      <c r="G1" s="132" t="s">
        <v>148</v>
      </c>
      <c r="H1" s="132" t="s">
        <v>149</v>
      </c>
      <c r="I1" s="132" t="s">
        <v>150</v>
      </c>
      <c r="J1" s="132" t="s">
        <v>151</v>
      </c>
      <c r="K1" s="132" t="s">
        <v>152</v>
      </c>
      <c r="L1" s="132" t="s">
        <v>153</v>
      </c>
      <c r="M1" s="132" t="s">
        <v>154</v>
      </c>
      <c r="N1" s="132" t="s">
        <v>155</v>
      </c>
      <c r="O1" s="132" t="s">
        <v>156</v>
      </c>
      <c r="P1" s="132" t="s">
        <v>157</v>
      </c>
      <c r="Q1" s="132" t="s">
        <v>158</v>
      </c>
      <c r="R1" s="132" t="s">
        <v>159</v>
      </c>
      <c r="S1" s="132" t="s">
        <v>160</v>
      </c>
      <c r="T1" s="132" t="s">
        <v>161</v>
      </c>
      <c r="U1" s="132" t="s">
        <v>162</v>
      </c>
    </row>
    <row r="2" spans="1:21" ht="13.5" thickBot="1" x14ac:dyDescent="0.3">
      <c r="A2" s="149" t="s">
        <v>163</v>
      </c>
      <c r="B2" s="99"/>
      <c r="C2" s="99"/>
      <c r="D2" s="99"/>
      <c r="E2" s="99"/>
      <c r="F2" s="99"/>
      <c r="G2" s="99"/>
      <c r="H2" s="99"/>
      <c r="I2" s="99"/>
      <c r="J2" s="99"/>
      <c r="K2" s="99"/>
      <c r="L2" s="99"/>
      <c r="M2" s="99"/>
      <c r="N2" s="99"/>
      <c r="O2" s="99"/>
      <c r="P2" s="99"/>
      <c r="Q2" s="99"/>
      <c r="R2" s="99"/>
      <c r="S2" s="99"/>
      <c r="T2" s="99"/>
      <c r="U2" s="99"/>
    </row>
    <row r="3" spans="1:21" x14ac:dyDescent="0.25">
      <c r="A3" s="150" t="s">
        <v>164</v>
      </c>
      <c r="B3" s="112"/>
      <c r="C3" s="112"/>
      <c r="D3" s="112"/>
      <c r="E3" s="112"/>
      <c r="F3" s="112"/>
      <c r="G3" s="112"/>
      <c r="H3" s="112"/>
      <c r="I3" s="112"/>
      <c r="J3" s="112"/>
      <c r="K3" s="112"/>
      <c r="L3" s="112"/>
      <c r="M3" s="112"/>
      <c r="N3" s="112"/>
      <c r="O3" s="112"/>
      <c r="P3" s="112"/>
      <c r="Q3" s="112"/>
      <c r="R3" s="112"/>
      <c r="S3" s="112"/>
      <c r="T3" s="112"/>
      <c r="U3" s="112"/>
    </row>
    <row r="4" spans="1:21" x14ac:dyDescent="0.25">
      <c r="A4" s="147" t="s">
        <v>165</v>
      </c>
      <c r="B4" s="112"/>
      <c r="C4" s="112"/>
      <c r="D4" s="112"/>
      <c r="E4" s="112"/>
      <c r="F4" s="112"/>
      <c r="G4" s="112"/>
      <c r="H4" s="112"/>
      <c r="I4" s="112"/>
      <c r="J4" s="112"/>
      <c r="K4" s="112"/>
      <c r="L4" s="112"/>
      <c r="M4" s="112"/>
      <c r="N4" s="112"/>
      <c r="O4" s="112"/>
      <c r="P4" s="112"/>
      <c r="Q4" s="112"/>
      <c r="R4" s="112"/>
      <c r="S4" s="112"/>
      <c r="T4" s="112"/>
      <c r="U4" s="112"/>
    </row>
    <row r="5" spans="1:21" x14ac:dyDescent="0.25">
      <c r="A5" s="147" t="s">
        <v>166</v>
      </c>
      <c r="B5" s="112"/>
      <c r="C5" s="112"/>
      <c r="D5" s="112"/>
      <c r="E5" s="112"/>
      <c r="F5" s="112"/>
      <c r="G5" s="112"/>
      <c r="H5" s="112"/>
      <c r="I5" s="112"/>
      <c r="J5" s="112"/>
      <c r="K5" s="112"/>
      <c r="L5" s="112"/>
      <c r="M5" s="112"/>
      <c r="N5" s="112"/>
      <c r="O5" s="112"/>
      <c r="P5" s="112"/>
      <c r="Q5" s="112"/>
      <c r="R5" s="112"/>
      <c r="S5" s="112"/>
      <c r="T5" s="112"/>
      <c r="U5" s="112"/>
    </row>
    <row r="6" spans="1:21" x14ac:dyDescent="0.25">
      <c r="A6" s="147" t="s">
        <v>167</v>
      </c>
      <c r="B6" s="112"/>
      <c r="C6" s="112"/>
      <c r="D6" s="112"/>
      <c r="E6" s="112"/>
      <c r="F6" s="112"/>
      <c r="G6" s="112"/>
      <c r="H6" s="112"/>
      <c r="I6" s="112"/>
      <c r="J6" s="112"/>
      <c r="K6" s="112"/>
      <c r="L6" s="112"/>
      <c r="M6" s="112"/>
      <c r="N6" s="112"/>
      <c r="O6" s="112"/>
      <c r="P6" s="112"/>
      <c r="Q6" s="112"/>
      <c r="R6" s="112"/>
      <c r="S6" s="112"/>
      <c r="T6" s="112"/>
      <c r="U6" s="112"/>
    </row>
    <row r="7" spans="1:21" x14ac:dyDescent="0.25">
      <c r="A7" s="147" t="s">
        <v>168</v>
      </c>
      <c r="B7" s="112"/>
      <c r="C7" s="112"/>
      <c r="D7" s="112"/>
      <c r="E7" s="112"/>
      <c r="F7" s="112"/>
      <c r="G7" s="112"/>
      <c r="H7" s="112"/>
      <c r="I7" s="112"/>
      <c r="J7" s="112"/>
      <c r="K7" s="112"/>
      <c r="L7" s="112"/>
      <c r="M7" s="112"/>
      <c r="N7" s="112"/>
      <c r="O7" s="112"/>
      <c r="P7" s="112"/>
      <c r="Q7" s="112"/>
      <c r="R7" s="112"/>
      <c r="S7" s="112"/>
      <c r="T7" s="112"/>
      <c r="U7" s="112"/>
    </row>
    <row r="8" spans="1:21" x14ac:dyDescent="0.25">
      <c r="A8" s="147" t="s">
        <v>169</v>
      </c>
      <c r="B8" s="112"/>
      <c r="C8" s="112"/>
      <c r="D8" s="112"/>
      <c r="E8" s="112"/>
      <c r="F8" s="112"/>
      <c r="G8" s="112"/>
      <c r="H8" s="112"/>
      <c r="I8" s="112"/>
      <c r="J8" s="112"/>
      <c r="K8" s="112"/>
      <c r="L8" s="112"/>
      <c r="M8" s="112"/>
      <c r="N8" s="112"/>
      <c r="O8" s="112"/>
      <c r="P8" s="112"/>
      <c r="Q8" s="112"/>
      <c r="R8" s="112"/>
      <c r="S8" s="112"/>
      <c r="T8" s="112"/>
      <c r="U8" s="112"/>
    </row>
    <row r="9" spans="1:21" x14ac:dyDescent="0.25">
      <c r="A9" s="147" t="s">
        <v>170</v>
      </c>
      <c r="B9" s="112"/>
      <c r="C9" s="112"/>
      <c r="D9" s="112"/>
      <c r="E9" s="112"/>
      <c r="F9" s="112"/>
      <c r="G9" s="112"/>
      <c r="H9" s="112"/>
      <c r="I9" s="112"/>
      <c r="J9" s="112"/>
      <c r="K9" s="112"/>
      <c r="L9" s="112"/>
      <c r="M9" s="112"/>
      <c r="N9" s="112"/>
      <c r="O9" s="112"/>
      <c r="P9" s="112"/>
      <c r="Q9" s="112"/>
      <c r="R9" s="112"/>
      <c r="S9" s="112"/>
      <c r="T9" s="112"/>
      <c r="U9" s="112"/>
    </row>
    <row r="10" spans="1:21" x14ac:dyDescent="0.25">
      <c r="A10" s="147" t="s">
        <v>171</v>
      </c>
      <c r="B10" s="112"/>
      <c r="C10" s="112"/>
      <c r="D10" s="112"/>
      <c r="E10" s="112"/>
      <c r="F10" s="112"/>
      <c r="G10" s="112"/>
      <c r="H10" s="112"/>
      <c r="I10" s="112"/>
      <c r="J10" s="112"/>
      <c r="K10" s="112"/>
      <c r="L10" s="112"/>
      <c r="M10" s="112"/>
      <c r="N10" s="112"/>
      <c r="O10" s="112"/>
      <c r="P10" s="112"/>
      <c r="Q10" s="112"/>
      <c r="R10" s="112"/>
      <c r="S10" s="112"/>
      <c r="T10" s="112"/>
      <c r="U10" s="112"/>
    </row>
    <row r="11" spans="1:21" x14ac:dyDescent="0.25">
      <c r="A11" s="147" t="s">
        <v>172</v>
      </c>
      <c r="B11" s="112"/>
      <c r="C11" s="112"/>
      <c r="D11" s="112"/>
      <c r="E11" s="112"/>
      <c r="F11" s="112"/>
      <c r="G11" s="112"/>
      <c r="H11" s="112"/>
      <c r="I11" s="112"/>
      <c r="J11" s="112"/>
      <c r="K11" s="112"/>
      <c r="L11" s="112"/>
      <c r="M11" s="112"/>
      <c r="N11" s="112"/>
      <c r="O11" s="112"/>
      <c r="P11" s="112"/>
      <c r="Q11" s="112"/>
      <c r="R11" s="112"/>
      <c r="S11" s="112"/>
      <c r="T11" s="112"/>
      <c r="U11" s="112"/>
    </row>
    <row r="12" spans="1:21" x14ac:dyDescent="0.25">
      <c r="A12" s="147" t="s">
        <v>173</v>
      </c>
      <c r="B12" s="112"/>
      <c r="C12" s="112"/>
      <c r="D12" s="112"/>
      <c r="E12" s="112"/>
      <c r="F12" s="112"/>
      <c r="G12" s="112"/>
      <c r="H12" s="112"/>
      <c r="I12" s="112"/>
      <c r="J12" s="112"/>
      <c r="K12" s="112"/>
      <c r="L12" s="112"/>
      <c r="M12" s="112"/>
      <c r="N12" s="112"/>
      <c r="O12" s="112"/>
      <c r="P12" s="112"/>
      <c r="Q12" s="112"/>
      <c r="R12" s="112"/>
      <c r="S12" s="112"/>
      <c r="T12" s="112"/>
      <c r="U12" s="112"/>
    </row>
    <row r="13" spans="1:21" x14ac:dyDescent="0.25">
      <c r="A13" s="147" t="s">
        <v>174</v>
      </c>
      <c r="B13" s="112"/>
      <c r="C13" s="112"/>
      <c r="D13" s="112"/>
      <c r="E13" s="112"/>
      <c r="F13" s="112"/>
      <c r="G13" s="112"/>
      <c r="H13" s="112"/>
      <c r="I13" s="112"/>
      <c r="J13" s="112"/>
      <c r="K13" s="112"/>
      <c r="L13" s="112"/>
      <c r="M13" s="112"/>
      <c r="N13" s="112"/>
      <c r="O13" s="112"/>
      <c r="P13" s="112"/>
      <c r="Q13" s="112"/>
      <c r="R13" s="112"/>
      <c r="S13" s="112"/>
      <c r="T13" s="112"/>
      <c r="U13" s="112"/>
    </row>
    <row r="14" spans="1:21" x14ac:dyDescent="0.25">
      <c r="A14" s="147" t="s">
        <v>175</v>
      </c>
      <c r="B14" s="112"/>
      <c r="C14" s="112"/>
      <c r="D14" s="112"/>
      <c r="E14" s="112"/>
      <c r="F14" s="112"/>
      <c r="G14" s="112"/>
      <c r="H14" s="112"/>
      <c r="I14" s="112"/>
      <c r="J14" s="112"/>
      <c r="K14" s="112"/>
      <c r="L14" s="112"/>
      <c r="M14" s="112"/>
      <c r="N14" s="112"/>
      <c r="O14" s="112"/>
      <c r="P14" s="112"/>
      <c r="Q14" s="112"/>
      <c r="R14" s="112"/>
      <c r="S14" s="112"/>
      <c r="T14" s="112"/>
      <c r="U14" s="112"/>
    </row>
    <row r="15" spans="1:21" x14ac:dyDescent="0.25">
      <c r="A15" s="147" t="s">
        <v>176</v>
      </c>
      <c r="B15" s="112"/>
      <c r="C15" s="112"/>
      <c r="D15" s="112"/>
      <c r="E15" s="112"/>
      <c r="F15" s="112"/>
      <c r="G15" s="112"/>
      <c r="H15" s="112"/>
      <c r="I15" s="112"/>
      <c r="J15" s="112"/>
      <c r="K15" s="112"/>
      <c r="L15" s="112"/>
      <c r="M15" s="112"/>
      <c r="N15" s="112"/>
      <c r="O15" s="112"/>
      <c r="P15" s="112"/>
      <c r="Q15" s="112"/>
      <c r="R15" s="112"/>
      <c r="S15" s="112"/>
      <c r="T15" s="112"/>
      <c r="U15" s="112"/>
    </row>
    <row r="16" spans="1:21" x14ac:dyDescent="0.25">
      <c r="A16" s="147" t="s">
        <v>177</v>
      </c>
      <c r="B16" s="112"/>
      <c r="C16" s="112"/>
      <c r="D16" s="112"/>
      <c r="E16" s="112"/>
      <c r="F16" s="112"/>
      <c r="G16" s="112"/>
      <c r="H16" s="112"/>
      <c r="I16" s="112"/>
      <c r="J16" s="112"/>
      <c r="K16" s="112"/>
      <c r="L16" s="112"/>
      <c r="M16" s="112"/>
      <c r="N16" s="112"/>
      <c r="O16" s="112"/>
      <c r="P16" s="112"/>
      <c r="Q16" s="112"/>
      <c r="R16" s="112"/>
      <c r="S16" s="112"/>
      <c r="T16" s="112"/>
      <c r="U16" s="112"/>
    </row>
    <row r="17" spans="1:21" x14ac:dyDescent="0.25">
      <c r="A17" s="147" t="s">
        <v>178</v>
      </c>
      <c r="B17" s="112"/>
      <c r="C17" s="112"/>
      <c r="D17" s="112"/>
      <c r="E17" s="112"/>
      <c r="F17" s="112"/>
      <c r="G17" s="112"/>
      <c r="H17" s="112"/>
      <c r="I17" s="112"/>
      <c r="J17" s="112"/>
      <c r="K17" s="112"/>
      <c r="L17" s="112"/>
      <c r="M17" s="112"/>
      <c r="N17" s="112"/>
      <c r="O17" s="112"/>
      <c r="P17" s="112"/>
      <c r="Q17" s="112"/>
      <c r="R17" s="112"/>
      <c r="S17" s="112"/>
      <c r="T17" s="112"/>
      <c r="U17" s="112"/>
    </row>
    <row r="18" spans="1:21" x14ac:dyDescent="0.25">
      <c r="A18" s="147" t="s">
        <v>179</v>
      </c>
      <c r="B18" s="112"/>
      <c r="C18" s="112"/>
      <c r="D18" s="112"/>
      <c r="E18" s="112"/>
      <c r="F18" s="112"/>
      <c r="G18" s="112"/>
      <c r="H18" s="112"/>
      <c r="I18" s="112"/>
      <c r="J18" s="112"/>
      <c r="K18" s="112"/>
      <c r="L18" s="112"/>
      <c r="M18" s="112"/>
      <c r="N18" s="112"/>
      <c r="O18" s="112"/>
      <c r="P18" s="112"/>
      <c r="Q18" s="112"/>
      <c r="R18" s="112"/>
      <c r="S18" s="112"/>
      <c r="T18" s="112"/>
      <c r="U18" s="112"/>
    </row>
    <row r="19" spans="1:21" x14ac:dyDescent="0.25">
      <c r="A19" s="147" t="s">
        <v>180</v>
      </c>
      <c r="B19" s="112"/>
      <c r="C19" s="112"/>
      <c r="D19" s="112"/>
      <c r="E19" s="112"/>
      <c r="F19" s="112"/>
      <c r="G19" s="112"/>
      <c r="H19" s="112"/>
      <c r="I19" s="112"/>
      <c r="J19" s="112"/>
      <c r="K19" s="112"/>
      <c r="L19" s="112"/>
      <c r="M19" s="112"/>
      <c r="N19" s="112"/>
      <c r="O19" s="112"/>
      <c r="P19" s="112"/>
      <c r="Q19" s="112"/>
      <c r="R19" s="112"/>
      <c r="S19" s="112"/>
      <c r="T19" s="112"/>
      <c r="U19" s="112"/>
    </row>
    <row r="20" spans="1:21" x14ac:dyDescent="0.25">
      <c r="A20" s="147" t="s">
        <v>181</v>
      </c>
      <c r="B20" s="112"/>
      <c r="C20" s="112"/>
      <c r="D20" s="112"/>
      <c r="E20" s="112"/>
      <c r="F20" s="112"/>
      <c r="G20" s="112"/>
      <c r="H20" s="112"/>
      <c r="I20" s="112"/>
      <c r="J20" s="112"/>
      <c r="K20" s="112"/>
      <c r="L20" s="112"/>
      <c r="M20" s="112"/>
      <c r="N20" s="112"/>
      <c r="O20" s="112"/>
      <c r="P20" s="112"/>
      <c r="Q20" s="112"/>
      <c r="R20" s="112"/>
      <c r="S20" s="112"/>
      <c r="T20" s="112"/>
      <c r="U20" s="112"/>
    </row>
    <row r="21" spans="1:21" x14ac:dyDescent="0.25">
      <c r="A21" s="147" t="s">
        <v>182</v>
      </c>
      <c r="B21" s="112"/>
      <c r="C21" s="112"/>
      <c r="D21" s="112"/>
      <c r="E21" s="112"/>
      <c r="F21" s="112"/>
      <c r="G21" s="112"/>
      <c r="H21" s="112"/>
      <c r="I21" s="112"/>
      <c r="J21" s="112"/>
      <c r="K21" s="112"/>
      <c r="L21" s="112"/>
      <c r="M21" s="112"/>
      <c r="N21" s="112"/>
      <c r="O21" s="112"/>
      <c r="P21" s="112"/>
      <c r="Q21" s="112"/>
      <c r="R21" s="112"/>
      <c r="S21" s="112"/>
      <c r="T21" s="112"/>
      <c r="U21" s="112"/>
    </row>
    <row r="22" spans="1:21" x14ac:dyDescent="0.25">
      <c r="A22" s="147" t="s">
        <v>183</v>
      </c>
      <c r="B22" s="112"/>
      <c r="C22" s="112"/>
      <c r="D22" s="112"/>
      <c r="E22" s="112"/>
      <c r="F22" s="112"/>
      <c r="G22" s="112"/>
      <c r="H22" s="112"/>
      <c r="I22" s="112"/>
      <c r="J22" s="112"/>
      <c r="K22" s="112"/>
      <c r="L22" s="112"/>
      <c r="M22" s="112"/>
      <c r="N22" s="112"/>
      <c r="O22" s="112"/>
      <c r="P22" s="112"/>
      <c r="Q22" s="112"/>
      <c r="R22" s="112"/>
      <c r="S22" s="112"/>
      <c r="T22" s="112"/>
      <c r="U22" s="112"/>
    </row>
    <row r="23" spans="1:21" x14ac:dyDescent="0.25">
      <c r="A23" s="147" t="s">
        <v>184</v>
      </c>
      <c r="B23" s="112"/>
      <c r="C23" s="112"/>
      <c r="D23" s="112"/>
      <c r="E23" s="112"/>
      <c r="F23" s="112"/>
      <c r="G23" s="112"/>
      <c r="H23" s="112"/>
      <c r="I23" s="112"/>
      <c r="J23" s="112"/>
      <c r="K23" s="112"/>
      <c r="L23" s="112"/>
      <c r="M23" s="112"/>
      <c r="N23" s="112"/>
      <c r="O23" s="112"/>
      <c r="P23" s="112"/>
      <c r="Q23" s="112"/>
      <c r="R23" s="112"/>
      <c r="S23" s="112"/>
      <c r="T23" s="112"/>
      <c r="U23" s="112"/>
    </row>
    <row r="24" spans="1:21" x14ac:dyDescent="0.25">
      <c r="A24" s="147" t="s">
        <v>185</v>
      </c>
      <c r="B24" s="112"/>
      <c r="C24" s="112"/>
      <c r="D24" s="112"/>
      <c r="E24" s="112"/>
      <c r="F24" s="112"/>
      <c r="G24" s="112"/>
      <c r="H24" s="112"/>
      <c r="I24" s="112"/>
      <c r="J24" s="112"/>
      <c r="K24" s="112"/>
      <c r="L24" s="112"/>
      <c r="M24" s="112"/>
      <c r="N24" s="112"/>
      <c r="O24" s="112"/>
      <c r="P24" s="112"/>
      <c r="Q24" s="112"/>
      <c r="R24" s="112"/>
      <c r="S24" s="112"/>
      <c r="T24" s="112"/>
      <c r="U24" s="112"/>
    </row>
    <row r="25" spans="1:21" x14ac:dyDescent="0.25">
      <c r="A25" s="147" t="s">
        <v>186</v>
      </c>
      <c r="B25" s="112"/>
      <c r="C25" s="112"/>
      <c r="D25" s="112"/>
      <c r="E25" s="112"/>
      <c r="F25" s="112"/>
      <c r="G25" s="112"/>
      <c r="H25" s="112"/>
      <c r="I25" s="112"/>
      <c r="J25" s="112"/>
      <c r="K25" s="112"/>
      <c r="L25" s="112"/>
      <c r="M25" s="112"/>
      <c r="N25" s="112"/>
      <c r="O25" s="112"/>
      <c r="P25" s="112"/>
      <c r="Q25" s="112"/>
      <c r="R25" s="112"/>
      <c r="S25" s="112"/>
      <c r="T25" s="112"/>
      <c r="U25" s="112"/>
    </row>
    <row r="26" spans="1:21" x14ac:dyDescent="0.25">
      <c r="A26" s="147" t="s">
        <v>187</v>
      </c>
      <c r="B26" s="112"/>
      <c r="C26" s="112"/>
      <c r="D26" s="112"/>
      <c r="E26" s="112"/>
      <c r="F26" s="112"/>
      <c r="G26" s="112"/>
      <c r="H26" s="112"/>
      <c r="I26" s="112"/>
      <c r="J26" s="112"/>
      <c r="K26" s="112"/>
      <c r="L26" s="112"/>
      <c r="M26" s="112"/>
      <c r="N26" s="112"/>
      <c r="O26" s="112"/>
      <c r="P26" s="112"/>
      <c r="Q26" s="112"/>
      <c r="R26" s="112"/>
      <c r="S26" s="112"/>
      <c r="T26" s="112"/>
      <c r="U26" s="112"/>
    </row>
    <row r="27" spans="1:21" x14ac:dyDescent="0.25">
      <c r="A27" s="147" t="s">
        <v>188</v>
      </c>
      <c r="B27" s="112"/>
      <c r="C27" s="112"/>
      <c r="D27" s="112"/>
      <c r="E27" s="112"/>
      <c r="F27" s="112"/>
      <c r="G27" s="112"/>
      <c r="H27" s="112"/>
      <c r="I27" s="112"/>
      <c r="J27" s="112"/>
      <c r="K27" s="112"/>
      <c r="L27" s="112"/>
      <c r="M27" s="112"/>
      <c r="N27" s="112"/>
      <c r="O27" s="112"/>
      <c r="P27" s="112"/>
      <c r="Q27" s="112"/>
      <c r="R27" s="112"/>
      <c r="S27" s="112"/>
      <c r="T27" s="112"/>
      <c r="U27" s="112"/>
    </row>
    <row r="28" spans="1:21" x14ac:dyDescent="0.25">
      <c r="A28" s="147" t="s">
        <v>189</v>
      </c>
      <c r="B28" s="112"/>
      <c r="C28" s="112"/>
      <c r="D28" s="112"/>
      <c r="E28" s="112"/>
      <c r="F28" s="112"/>
      <c r="G28" s="112"/>
      <c r="H28" s="112"/>
      <c r="I28" s="112"/>
      <c r="J28" s="112"/>
      <c r="K28" s="112"/>
      <c r="L28" s="112"/>
      <c r="M28" s="112"/>
      <c r="N28" s="112"/>
      <c r="O28" s="112"/>
      <c r="P28" s="112"/>
      <c r="Q28" s="112"/>
      <c r="R28" s="112"/>
      <c r="S28" s="112"/>
      <c r="T28" s="112"/>
      <c r="U28" s="112"/>
    </row>
    <row r="29" spans="1:21" x14ac:dyDescent="0.25">
      <c r="A29" s="147" t="s">
        <v>190</v>
      </c>
      <c r="B29" s="112"/>
      <c r="C29" s="112"/>
      <c r="D29" s="112"/>
      <c r="E29" s="112"/>
      <c r="F29" s="112"/>
      <c r="G29" s="112"/>
      <c r="H29" s="112"/>
      <c r="I29" s="112"/>
      <c r="J29" s="112"/>
      <c r="K29" s="112"/>
      <c r="L29" s="112"/>
      <c r="M29" s="112"/>
      <c r="N29" s="112"/>
      <c r="O29" s="112"/>
      <c r="P29" s="112"/>
      <c r="Q29" s="112"/>
      <c r="R29" s="112"/>
      <c r="S29" s="112"/>
      <c r="T29" s="112"/>
      <c r="U29" s="112"/>
    </row>
    <row r="30" spans="1:21" x14ac:dyDescent="0.25">
      <c r="A30" s="147" t="s">
        <v>191</v>
      </c>
      <c r="B30" s="112"/>
      <c r="C30" s="112"/>
      <c r="D30" s="112"/>
      <c r="E30" s="112"/>
      <c r="F30" s="112"/>
      <c r="G30" s="112"/>
      <c r="H30" s="112"/>
      <c r="I30" s="112"/>
      <c r="J30" s="112"/>
      <c r="K30" s="112"/>
      <c r="L30" s="112"/>
      <c r="M30" s="112"/>
      <c r="N30" s="112"/>
      <c r="O30" s="112"/>
      <c r="P30" s="112"/>
      <c r="Q30" s="112"/>
      <c r="R30" s="112"/>
      <c r="S30" s="112"/>
      <c r="T30" s="112"/>
      <c r="U30" s="112"/>
    </row>
    <row r="31" spans="1:21" x14ac:dyDescent="0.25">
      <c r="A31" s="147" t="s">
        <v>192</v>
      </c>
      <c r="B31" s="112"/>
      <c r="C31" s="112"/>
      <c r="D31" s="112"/>
      <c r="E31" s="112"/>
      <c r="F31" s="112"/>
      <c r="G31" s="112"/>
      <c r="H31" s="112"/>
      <c r="I31" s="112"/>
      <c r="J31" s="112"/>
      <c r="K31" s="112"/>
      <c r="L31" s="112"/>
      <c r="M31" s="112"/>
      <c r="N31" s="112"/>
      <c r="O31" s="112"/>
      <c r="P31" s="112"/>
      <c r="Q31" s="112"/>
      <c r="R31" s="112"/>
      <c r="S31" s="112"/>
      <c r="T31" s="112"/>
      <c r="U31" s="112"/>
    </row>
    <row r="32" spans="1:21" ht="13.5" thickBot="1" x14ac:dyDescent="0.3">
      <c r="A32" s="148" t="s">
        <v>193</v>
      </c>
      <c r="B32" s="112"/>
      <c r="C32" s="112"/>
      <c r="D32" s="112"/>
      <c r="E32" s="112"/>
      <c r="F32" s="112"/>
      <c r="G32" s="112"/>
      <c r="H32" s="112"/>
      <c r="I32" s="112"/>
      <c r="J32" s="112"/>
      <c r="K32" s="112"/>
      <c r="L32" s="112"/>
      <c r="M32" s="112"/>
      <c r="N32" s="112"/>
      <c r="O32" s="112"/>
      <c r="P32" s="112"/>
      <c r="Q32" s="112"/>
      <c r="R32" s="112"/>
      <c r="S32" s="112"/>
      <c r="T32" s="112"/>
      <c r="U32" s="112"/>
    </row>
    <row r="33" spans="1:21" ht="13.5" thickBot="1" x14ac:dyDescent="0.3">
      <c r="A33" s="80" t="s">
        <v>4</v>
      </c>
      <c r="B33" s="82"/>
      <c r="C33" s="81"/>
      <c r="D33" s="82"/>
      <c r="E33" s="81"/>
      <c r="F33" s="82"/>
      <c r="G33" s="81"/>
      <c r="H33" s="82"/>
      <c r="I33" s="81"/>
      <c r="J33" s="82"/>
      <c r="K33" s="81"/>
      <c r="L33" s="82"/>
      <c r="M33" s="81"/>
      <c r="N33" s="82"/>
      <c r="O33" s="81"/>
      <c r="P33" s="82"/>
      <c r="Q33" s="81"/>
      <c r="R33" s="82"/>
      <c r="S33" s="81"/>
      <c r="T33" s="82"/>
      <c r="U33" s="82"/>
    </row>
    <row r="49" spans="1:26" ht="13.5" thickBot="1" x14ac:dyDescent="0.3"/>
    <row r="50" spans="1:26" ht="30.75" customHeight="1" thickTop="1" thickBot="1" x14ac:dyDescent="0.3">
      <c r="A50" s="100" t="s">
        <v>322</v>
      </c>
      <c r="B50" s="100" t="s">
        <v>322</v>
      </c>
      <c r="C50" s="100" t="s">
        <v>322</v>
      </c>
      <c r="D50" s="100" t="s">
        <v>322</v>
      </c>
      <c r="E50" s="100" t="s">
        <v>322</v>
      </c>
      <c r="F50" s="100" t="s">
        <v>322</v>
      </c>
      <c r="G50" s="100" t="s">
        <v>322</v>
      </c>
      <c r="H50" s="100" t="s">
        <v>322</v>
      </c>
      <c r="I50" s="100" t="s">
        <v>322</v>
      </c>
      <c r="J50" s="100" t="s">
        <v>322</v>
      </c>
      <c r="K50" s="100" t="s">
        <v>322</v>
      </c>
      <c r="L50" s="100" t="s">
        <v>322</v>
      </c>
      <c r="M50" s="100" t="s">
        <v>322</v>
      </c>
      <c r="N50" s="100" t="s">
        <v>322</v>
      </c>
      <c r="O50" s="100" t="s">
        <v>322</v>
      </c>
      <c r="P50" s="100" t="s">
        <v>322</v>
      </c>
      <c r="Q50" s="100" t="s">
        <v>322</v>
      </c>
      <c r="R50" s="100" t="s">
        <v>322</v>
      </c>
      <c r="S50" s="100" t="s">
        <v>322</v>
      </c>
      <c r="T50" s="100" t="s">
        <v>322</v>
      </c>
      <c r="U50" s="100" t="s">
        <v>322</v>
      </c>
      <c r="V50" s="100" t="s">
        <v>322</v>
      </c>
      <c r="W50" s="100" t="s">
        <v>322</v>
      </c>
      <c r="X50" s="100" t="s">
        <v>322</v>
      </c>
      <c r="Y50" s="100" t="s">
        <v>322</v>
      </c>
      <c r="Z50" s="100" t="s">
        <v>322</v>
      </c>
    </row>
    <row r="51" spans="1:26" ht="13.5" thickTop="1" x14ac:dyDescent="0.25"/>
  </sheetData>
  <sheetProtection algorithmName="SHA-512" hashValue="3Z2nUBqrLg9AxlYtlOS1buZhTeTlex7hSDzyuQE+zi+/l8pLpT2SyLdG10nGFp9g1zOb9wyvotJNe3eLGmeyFw==" saltValue="T/Qj0P1Kx05yQbS7SsATMw==" spinCount="100000" sheet="1" formatCells="0" formatColumns="0" formatRows="0" insertColumns="0" insertRows="0" insertHyperlinks="0" sort="0" autoFilter="0"/>
  <dataValidations count="3">
    <dataValidation allowBlank="1" showErrorMessage="1" promptTitle="Call Pickup Group Name" sqref="B2"/>
    <dataValidation allowBlank="1" promptTitle="Call Pickup Group Name" prompt="Please enter a unique name to identify and/or describe the call pickup group." sqref="C2:U2"/>
    <dataValidation type="custom" allowBlank="1" showErrorMessage="1" errorTitle="Invalid Input" error="Must be an 11 digit dialable number. No hyphens or spaces." promptTitle="User Extension" prompt="Number to include in the call pickup group. Must be an 11 digit dialable extension of another user in the same department. No hyphens, parenthesis, spaces, or special characters of any kind." sqref="B3:U32">
      <formula1>AND(LEN(B3)=11,ISNONTEXT(B3))</formula1>
    </dataValidation>
  </dataValidation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E8ECCFC5-D01A-4E2D-94C9-CF7D6F347520}">
            <xm:f>IF('Start Here'!G$17="Yes",IF(B2="",TRUE,FALSE), FALSE)</xm:f>
            <x14:dxf>
              <fill>
                <patternFill>
                  <bgColor rgb="FFFF7575"/>
                </patternFill>
              </fill>
            </x14:dxf>
          </x14:cfRule>
          <xm:sqref>B2:B4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0.14999847407452621"/>
  </sheetPr>
  <dimension ref="A1:V32"/>
  <sheetViews>
    <sheetView showGridLines="0" workbookViewId="0">
      <selection activeCell="C2" sqref="C2"/>
    </sheetView>
  </sheetViews>
  <sheetFormatPr defaultRowHeight="12.75" x14ac:dyDescent="0.25"/>
  <cols>
    <col min="1" max="1" width="25.140625" style="64" bestFit="1" customWidth="1"/>
    <col min="2" max="2" width="20" style="64" customWidth="1"/>
    <col min="3" max="22" width="19.140625" style="64" customWidth="1"/>
    <col min="23" max="16384" width="9.140625" style="64"/>
  </cols>
  <sheetData>
    <row r="1" spans="1:22" ht="14.25" thickTop="1" thickBot="1" x14ac:dyDescent="0.25">
      <c r="A1" s="142" t="s">
        <v>84</v>
      </c>
      <c r="B1" s="108" t="s">
        <v>337</v>
      </c>
      <c r="C1" s="131" t="s">
        <v>85</v>
      </c>
      <c r="D1" s="132" t="s">
        <v>86</v>
      </c>
      <c r="E1" s="132" t="s">
        <v>87</v>
      </c>
      <c r="F1" s="132" t="s">
        <v>88</v>
      </c>
      <c r="G1" s="132" t="s">
        <v>89</v>
      </c>
      <c r="H1" s="132" t="s">
        <v>90</v>
      </c>
      <c r="I1" s="132" t="s">
        <v>91</v>
      </c>
      <c r="J1" s="132" t="s">
        <v>92</v>
      </c>
      <c r="K1" s="132" t="s">
        <v>93</v>
      </c>
      <c r="L1" s="132" t="s">
        <v>94</v>
      </c>
      <c r="M1" s="132" t="s">
        <v>95</v>
      </c>
      <c r="N1" s="132" t="s">
        <v>96</v>
      </c>
      <c r="O1" s="132" t="s">
        <v>97</v>
      </c>
      <c r="P1" s="132" t="s">
        <v>98</v>
      </c>
      <c r="Q1" s="132" t="s">
        <v>99</v>
      </c>
      <c r="R1" s="132" t="s">
        <v>100</v>
      </c>
      <c r="S1" s="132" t="s">
        <v>101</v>
      </c>
      <c r="T1" s="132" t="s">
        <v>102</v>
      </c>
      <c r="U1" s="132" t="s">
        <v>103</v>
      </c>
      <c r="V1" s="132" t="s">
        <v>104</v>
      </c>
    </row>
    <row r="2" spans="1:22" ht="14.25" thickTop="1" thickBot="1" x14ac:dyDescent="0.25">
      <c r="A2" s="143" t="s">
        <v>105</v>
      </c>
      <c r="B2" s="33" t="s">
        <v>351</v>
      </c>
      <c r="C2" s="77"/>
      <c r="D2" s="77"/>
      <c r="E2" s="77"/>
      <c r="F2" s="77"/>
      <c r="G2" s="77"/>
      <c r="H2" s="77"/>
      <c r="I2" s="77"/>
      <c r="J2" s="77"/>
      <c r="K2" s="77"/>
      <c r="L2" s="77"/>
      <c r="M2" s="77"/>
      <c r="N2" s="77"/>
      <c r="O2" s="77"/>
      <c r="P2" s="77"/>
      <c r="Q2" s="77"/>
      <c r="R2" s="77"/>
      <c r="S2" s="77"/>
      <c r="T2" s="77"/>
      <c r="U2" s="77"/>
      <c r="V2" s="77"/>
    </row>
    <row r="3" spans="1:22" ht="14.25" thickTop="1" thickBot="1" x14ac:dyDescent="0.25">
      <c r="A3" s="139" t="s">
        <v>430</v>
      </c>
      <c r="B3" s="107">
        <v>15555555555</v>
      </c>
      <c r="C3" s="112"/>
      <c r="D3" s="112"/>
      <c r="E3" s="112"/>
      <c r="F3" s="112"/>
      <c r="G3" s="112"/>
      <c r="H3" s="112"/>
      <c r="I3" s="112"/>
      <c r="J3" s="112"/>
      <c r="K3" s="112"/>
      <c r="L3" s="112"/>
      <c r="M3" s="112"/>
      <c r="N3" s="112"/>
      <c r="O3" s="112"/>
      <c r="P3" s="112"/>
      <c r="Q3" s="112"/>
      <c r="R3" s="112"/>
      <c r="S3" s="112"/>
      <c r="T3" s="112"/>
      <c r="U3" s="112"/>
      <c r="V3" s="112"/>
    </row>
    <row r="4" spans="1:22" ht="14.25" thickTop="1" thickBot="1" x14ac:dyDescent="0.25">
      <c r="A4" s="139" t="s">
        <v>106</v>
      </c>
      <c r="B4" s="33" t="s">
        <v>107</v>
      </c>
      <c r="C4" s="98"/>
      <c r="D4" s="98"/>
      <c r="E4" s="98"/>
      <c r="F4" s="98"/>
      <c r="G4" s="98"/>
      <c r="H4" s="98"/>
      <c r="I4" s="98"/>
      <c r="J4" s="98"/>
      <c r="K4" s="98"/>
      <c r="L4" s="98"/>
      <c r="M4" s="98"/>
      <c r="N4" s="98"/>
      <c r="O4" s="98"/>
      <c r="P4" s="98"/>
      <c r="Q4" s="98"/>
      <c r="R4" s="98"/>
      <c r="S4" s="98"/>
      <c r="T4" s="98"/>
      <c r="U4" s="98"/>
      <c r="V4" s="98"/>
    </row>
    <row r="5" spans="1:22" ht="14.25" thickTop="1" thickBot="1" x14ac:dyDescent="0.25">
      <c r="A5" s="139" t="s">
        <v>108</v>
      </c>
      <c r="B5" s="33" t="s">
        <v>107</v>
      </c>
      <c r="C5" s="98"/>
      <c r="D5" s="98"/>
      <c r="E5" s="98"/>
      <c r="F5" s="98"/>
      <c r="G5" s="98"/>
      <c r="H5" s="98"/>
      <c r="I5" s="98"/>
      <c r="J5" s="98"/>
      <c r="K5" s="98"/>
      <c r="L5" s="98"/>
      <c r="M5" s="98"/>
      <c r="N5" s="98"/>
      <c r="O5" s="98"/>
      <c r="P5" s="98"/>
      <c r="Q5" s="98"/>
      <c r="R5" s="98"/>
      <c r="S5" s="98"/>
      <c r="T5" s="98"/>
      <c r="U5" s="98"/>
      <c r="V5" s="98"/>
    </row>
    <row r="6" spans="1:22" ht="14.25" thickTop="1" thickBot="1" x14ac:dyDescent="0.3">
      <c r="A6" s="139" t="s">
        <v>321</v>
      </c>
      <c r="B6" s="130">
        <f>IF(B7*COUNTA(B12:B31)&gt;360,360,B7*COUNTA(B12:B31))</f>
        <v>360</v>
      </c>
      <c r="C6" s="130">
        <f t="shared" ref="C6:V6" si="0">IF(C7*COUNTA(C12:C31)&gt;360,360,C7*COUNTA(C12:C31))</f>
        <v>0</v>
      </c>
      <c r="D6" s="130">
        <f t="shared" si="0"/>
        <v>0</v>
      </c>
      <c r="E6" s="130">
        <f t="shared" si="0"/>
        <v>0</v>
      </c>
      <c r="F6" s="130">
        <f t="shared" si="0"/>
        <v>0</v>
      </c>
      <c r="G6" s="130">
        <f t="shared" si="0"/>
        <v>0</v>
      </c>
      <c r="H6" s="130">
        <f t="shared" si="0"/>
        <v>0</v>
      </c>
      <c r="I6" s="130">
        <f t="shared" si="0"/>
        <v>0</v>
      </c>
      <c r="J6" s="130">
        <f t="shared" si="0"/>
        <v>0</v>
      </c>
      <c r="K6" s="130">
        <f t="shared" si="0"/>
        <v>0</v>
      </c>
      <c r="L6" s="130">
        <f t="shared" si="0"/>
        <v>0</v>
      </c>
      <c r="M6" s="130">
        <f t="shared" si="0"/>
        <v>0</v>
      </c>
      <c r="N6" s="130">
        <f t="shared" si="0"/>
        <v>0</v>
      </c>
      <c r="O6" s="130">
        <f t="shared" si="0"/>
        <v>0</v>
      </c>
      <c r="P6" s="130">
        <f t="shared" si="0"/>
        <v>0</v>
      </c>
      <c r="Q6" s="130">
        <f t="shared" si="0"/>
        <v>0</v>
      </c>
      <c r="R6" s="130">
        <f t="shared" si="0"/>
        <v>0</v>
      </c>
      <c r="S6" s="130">
        <f t="shared" si="0"/>
        <v>0</v>
      </c>
      <c r="T6" s="130">
        <f t="shared" si="0"/>
        <v>0</v>
      </c>
      <c r="U6" s="130">
        <f t="shared" si="0"/>
        <v>0</v>
      </c>
      <c r="V6" s="130">
        <f t="shared" si="0"/>
        <v>0</v>
      </c>
    </row>
    <row r="7" spans="1:22" s="68" customFormat="1" ht="14.25" thickTop="1" thickBot="1" x14ac:dyDescent="0.25">
      <c r="A7" s="144" t="s">
        <v>327</v>
      </c>
      <c r="B7" s="31">
        <v>30</v>
      </c>
      <c r="C7" s="110"/>
      <c r="D7" s="110"/>
      <c r="E7" s="110"/>
      <c r="F7" s="110"/>
      <c r="G7" s="110"/>
      <c r="H7" s="110"/>
      <c r="I7" s="110"/>
      <c r="J7" s="110"/>
      <c r="K7" s="110"/>
      <c r="L7" s="110"/>
      <c r="M7" s="110"/>
      <c r="N7" s="110"/>
      <c r="O7" s="110"/>
      <c r="P7" s="110"/>
      <c r="Q7" s="110"/>
      <c r="R7" s="110"/>
      <c r="S7" s="110"/>
      <c r="T7" s="110"/>
      <c r="U7" s="110"/>
      <c r="V7" s="110"/>
    </row>
    <row r="8" spans="1:22" ht="14.25" thickTop="1" thickBot="1" x14ac:dyDescent="0.25">
      <c r="A8" s="139" t="s">
        <v>109</v>
      </c>
      <c r="B8" s="33" t="s">
        <v>110</v>
      </c>
      <c r="C8" s="78"/>
      <c r="D8" s="78"/>
      <c r="E8" s="78"/>
      <c r="F8" s="78"/>
      <c r="G8" s="78"/>
      <c r="H8" s="78"/>
      <c r="I8" s="78"/>
      <c r="J8" s="78"/>
      <c r="K8" s="78"/>
      <c r="L8" s="78"/>
      <c r="M8" s="78"/>
      <c r="N8" s="78"/>
      <c r="O8" s="78"/>
      <c r="P8" s="78"/>
      <c r="Q8" s="78"/>
      <c r="R8" s="78"/>
      <c r="S8" s="78"/>
      <c r="T8" s="78"/>
      <c r="U8" s="78"/>
      <c r="V8" s="78"/>
    </row>
    <row r="9" spans="1:22" ht="27" thickTop="1" thickBot="1" x14ac:dyDescent="0.25">
      <c r="A9" s="145" t="s">
        <v>139</v>
      </c>
      <c r="B9" s="109" t="s">
        <v>137</v>
      </c>
      <c r="C9" s="78"/>
      <c r="D9" s="78"/>
      <c r="E9" s="78"/>
      <c r="F9" s="78"/>
      <c r="G9" s="78"/>
      <c r="H9" s="78"/>
      <c r="I9" s="78"/>
      <c r="J9" s="78"/>
      <c r="K9" s="78"/>
      <c r="L9" s="78"/>
      <c r="M9" s="78"/>
      <c r="N9" s="78"/>
      <c r="O9" s="78"/>
      <c r="P9" s="78"/>
      <c r="Q9" s="78"/>
      <c r="R9" s="78"/>
      <c r="S9" s="78"/>
      <c r="T9" s="78"/>
      <c r="U9" s="78"/>
      <c r="V9" s="78"/>
    </row>
    <row r="10" spans="1:22" ht="27" thickTop="1" thickBot="1" x14ac:dyDescent="0.25">
      <c r="A10" s="145" t="s">
        <v>140</v>
      </c>
      <c r="B10" s="109" t="s">
        <v>137</v>
      </c>
      <c r="C10" s="78"/>
      <c r="D10" s="78"/>
      <c r="E10" s="78"/>
      <c r="F10" s="78"/>
      <c r="G10" s="78"/>
      <c r="H10" s="78"/>
      <c r="I10" s="78"/>
      <c r="J10" s="78"/>
      <c r="K10" s="78"/>
      <c r="L10" s="78"/>
      <c r="M10" s="78"/>
      <c r="N10" s="78"/>
      <c r="O10" s="78"/>
      <c r="P10" s="78"/>
      <c r="Q10" s="78"/>
      <c r="R10" s="78"/>
      <c r="S10" s="78"/>
      <c r="T10" s="78"/>
      <c r="U10" s="78"/>
      <c r="V10" s="78"/>
    </row>
    <row r="11" spans="1:22" ht="14.25" thickTop="1" thickBot="1" x14ac:dyDescent="0.25">
      <c r="A11" s="146" t="s">
        <v>141</v>
      </c>
      <c r="B11" s="109" t="s">
        <v>136</v>
      </c>
      <c r="C11" s="79"/>
      <c r="D11" s="79"/>
      <c r="E11" s="79"/>
      <c r="F11" s="79"/>
      <c r="G11" s="79"/>
      <c r="H11" s="79"/>
      <c r="I11" s="79"/>
      <c r="J11" s="79"/>
      <c r="K11" s="79"/>
      <c r="L11" s="79"/>
      <c r="M11" s="79"/>
      <c r="N11" s="79"/>
      <c r="O11" s="79"/>
      <c r="P11" s="79"/>
      <c r="Q11" s="79"/>
      <c r="R11" s="79"/>
      <c r="S11" s="79"/>
      <c r="T11" s="79"/>
      <c r="U11" s="79"/>
      <c r="V11" s="79"/>
    </row>
    <row r="12" spans="1:22" ht="14.25" thickTop="1" thickBot="1" x14ac:dyDescent="0.25">
      <c r="A12" s="147" t="s">
        <v>112</v>
      </c>
      <c r="B12" s="33" t="s">
        <v>338</v>
      </c>
      <c r="C12" s="26"/>
      <c r="D12" s="111"/>
      <c r="E12" s="111"/>
      <c r="F12" s="111"/>
      <c r="G12" s="111"/>
      <c r="H12" s="111"/>
      <c r="I12" s="111"/>
      <c r="J12" s="111"/>
      <c r="K12" s="111"/>
      <c r="L12" s="111"/>
      <c r="M12" s="111"/>
      <c r="N12" s="111"/>
      <c r="O12" s="111"/>
      <c r="P12" s="111"/>
      <c r="Q12" s="111"/>
      <c r="R12" s="111"/>
      <c r="S12" s="111"/>
      <c r="T12" s="111"/>
      <c r="U12" s="111"/>
      <c r="V12" s="111"/>
    </row>
    <row r="13" spans="1:22" ht="14.25" thickTop="1" thickBot="1" x14ac:dyDescent="0.25">
      <c r="A13" s="147" t="s">
        <v>113</v>
      </c>
      <c r="B13" s="33" t="s">
        <v>107</v>
      </c>
      <c r="C13" s="26"/>
      <c r="D13" s="112"/>
      <c r="E13" s="112"/>
      <c r="F13" s="112"/>
      <c r="G13" s="112"/>
      <c r="H13" s="112"/>
      <c r="I13" s="112"/>
      <c r="J13" s="112"/>
      <c r="K13" s="112"/>
      <c r="L13" s="112"/>
      <c r="M13" s="112"/>
      <c r="N13" s="112"/>
      <c r="O13" s="112"/>
      <c r="P13" s="112"/>
      <c r="Q13" s="112"/>
      <c r="R13" s="112"/>
      <c r="S13" s="112"/>
      <c r="T13" s="112"/>
      <c r="U13" s="112"/>
      <c r="V13" s="112"/>
    </row>
    <row r="14" spans="1:22" ht="14.25" thickTop="1" thickBot="1" x14ac:dyDescent="0.25">
      <c r="A14" s="147" t="s">
        <v>114</v>
      </c>
      <c r="B14" s="33" t="s">
        <v>339</v>
      </c>
      <c r="C14" s="112"/>
      <c r="D14" s="112"/>
      <c r="E14" s="112"/>
      <c r="F14" s="112"/>
      <c r="G14" s="112"/>
      <c r="H14" s="112"/>
      <c r="I14" s="112"/>
      <c r="J14" s="112"/>
      <c r="K14" s="112"/>
      <c r="L14" s="112"/>
      <c r="M14" s="112"/>
      <c r="N14" s="112"/>
      <c r="O14" s="112"/>
      <c r="P14" s="112"/>
      <c r="Q14" s="112"/>
      <c r="R14" s="112"/>
      <c r="S14" s="112"/>
      <c r="T14" s="112"/>
      <c r="U14" s="112"/>
      <c r="V14" s="112"/>
    </row>
    <row r="15" spans="1:22" ht="14.25" thickTop="1" thickBot="1" x14ac:dyDescent="0.25">
      <c r="A15" s="147" t="s">
        <v>115</v>
      </c>
      <c r="B15" s="33" t="s">
        <v>340</v>
      </c>
      <c r="C15" s="112"/>
      <c r="D15" s="112"/>
      <c r="E15" s="112"/>
      <c r="F15" s="112"/>
      <c r="G15" s="112"/>
      <c r="H15" s="112"/>
      <c r="I15" s="112"/>
      <c r="J15" s="112"/>
      <c r="K15" s="112"/>
      <c r="L15" s="112"/>
      <c r="M15" s="112"/>
      <c r="N15" s="112"/>
      <c r="O15" s="112"/>
      <c r="P15" s="112"/>
      <c r="Q15" s="112"/>
      <c r="R15" s="112"/>
      <c r="S15" s="112"/>
      <c r="T15" s="112"/>
      <c r="U15" s="112"/>
      <c r="V15" s="112"/>
    </row>
    <row r="16" spans="1:22" ht="14.25" thickTop="1" thickBot="1" x14ac:dyDescent="0.25">
      <c r="A16" s="147" t="s">
        <v>116</v>
      </c>
      <c r="B16" s="33" t="s">
        <v>341</v>
      </c>
      <c r="C16" s="112"/>
      <c r="D16" s="112"/>
      <c r="E16" s="112"/>
      <c r="F16" s="112"/>
      <c r="G16" s="112"/>
      <c r="H16" s="112"/>
      <c r="I16" s="112"/>
      <c r="J16" s="112"/>
      <c r="K16" s="112"/>
      <c r="L16" s="112"/>
      <c r="M16" s="112"/>
      <c r="N16" s="112"/>
      <c r="O16" s="112"/>
      <c r="P16" s="112"/>
      <c r="Q16" s="112"/>
      <c r="R16" s="112"/>
      <c r="S16" s="112"/>
      <c r="T16" s="112"/>
      <c r="U16" s="112"/>
      <c r="V16" s="112"/>
    </row>
    <row r="17" spans="1:22" ht="14.25" thickTop="1" thickBot="1" x14ac:dyDescent="0.25">
      <c r="A17" s="147" t="s">
        <v>117</v>
      </c>
      <c r="B17" s="33" t="s">
        <v>342</v>
      </c>
      <c r="C17" s="112"/>
      <c r="D17" s="112"/>
      <c r="E17" s="112"/>
      <c r="F17" s="112"/>
      <c r="G17" s="112"/>
      <c r="H17" s="112"/>
      <c r="I17" s="112"/>
      <c r="J17" s="112"/>
      <c r="K17" s="112"/>
      <c r="L17" s="112"/>
      <c r="M17" s="112"/>
      <c r="N17" s="112"/>
      <c r="O17" s="112"/>
      <c r="P17" s="112"/>
      <c r="Q17" s="112"/>
      <c r="R17" s="112"/>
      <c r="S17" s="112"/>
      <c r="T17" s="112"/>
      <c r="U17" s="112"/>
      <c r="V17" s="112"/>
    </row>
    <row r="18" spans="1:22" ht="14.25" thickTop="1" thickBot="1" x14ac:dyDescent="0.25">
      <c r="A18" s="147" t="s">
        <v>118</v>
      </c>
      <c r="B18" s="33" t="s">
        <v>343</v>
      </c>
      <c r="C18" s="112"/>
      <c r="D18" s="112"/>
      <c r="E18" s="112"/>
      <c r="F18" s="112"/>
      <c r="G18" s="112"/>
      <c r="H18" s="112"/>
      <c r="I18" s="112"/>
      <c r="J18" s="112"/>
      <c r="K18" s="112"/>
      <c r="L18" s="112"/>
      <c r="M18" s="112"/>
      <c r="N18" s="112"/>
      <c r="O18" s="112"/>
      <c r="P18" s="112"/>
      <c r="Q18" s="112"/>
      <c r="R18" s="112"/>
      <c r="S18" s="112"/>
      <c r="T18" s="112"/>
      <c r="U18" s="112"/>
      <c r="V18" s="112"/>
    </row>
    <row r="19" spans="1:22" ht="14.25" thickTop="1" thickBot="1" x14ac:dyDescent="0.25">
      <c r="A19" s="147" t="s">
        <v>119</v>
      </c>
      <c r="B19" s="33" t="s">
        <v>344</v>
      </c>
      <c r="C19" s="112"/>
      <c r="D19" s="112"/>
      <c r="E19" s="112"/>
      <c r="F19" s="112"/>
      <c r="G19" s="112"/>
      <c r="H19" s="112"/>
      <c r="I19" s="112"/>
      <c r="J19" s="112"/>
      <c r="K19" s="112"/>
      <c r="L19" s="112"/>
      <c r="M19" s="112"/>
      <c r="N19" s="112"/>
      <c r="O19" s="112"/>
      <c r="P19" s="112"/>
      <c r="Q19" s="112"/>
      <c r="R19" s="112"/>
      <c r="S19" s="112"/>
      <c r="T19" s="112"/>
      <c r="U19" s="112"/>
      <c r="V19" s="112"/>
    </row>
    <row r="20" spans="1:22" ht="14.25" thickTop="1" thickBot="1" x14ac:dyDescent="0.25">
      <c r="A20" s="147" t="s">
        <v>120</v>
      </c>
      <c r="B20" s="33" t="s">
        <v>345</v>
      </c>
      <c r="C20" s="112"/>
      <c r="D20" s="112"/>
      <c r="E20" s="112"/>
      <c r="F20" s="112"/>
      <c r="G20" s="112"/>
      <c r="H20" s="112"/>
      <c r="I20" s="112"/>
      <c r="J20" s="112"/>
      <c r="K20" s="112"/>
      <c r="L20" s="112"/>
      <c r="M20" s="112"/>
      <c r="N20" s="112"/>
      <c r="O20" s="112"/>
      <c r="P20" s="112"/>
      <c r="Q20" s="112"/>
      <c r="R20" s="112"/>
      <c r="S20" s="112"/>
      <c r="T20" s="112"/>
      <c r="U20" s="112"/>
      <c r="V20" s="112"/>
    </row>
    <row r="21" spans="1:22" ht="14.25" thickTop="1" thickBot="1" x14ac:dyDescent="0.25">
      <c r="A21" s="147" t="s">
        <v>121</v>
      </c>
      <c r="B21" s="33" t="s">
        <v>346</v>
      </c>
      <c r="C21" s="112"/>
      <c r="D21" s="112"/>
      <c r="E21" s="112"/>
      <c r="F21" s="112"/>
      <c r="G21" s="112"/>
      <c r="H21" s="112"/>
      <c r="I21" s="112"/>
      <c r="J21" s="112"/>
      <c r="K21" s="112"/>
      <c r="L21" s="112"/>
      <c r="M21" s="112"/>
      <c r="N21" s="112"/>
      <c r="O21" s="112"/>
      <c r="P21" s="112"/>
      <c r="Q21" s="112"/>
      <c r="R21" s="112"/>
      <c r="S21" s="112"/>
      <c r="T21" s="112"/>
      <c r="U21" s="112"/>
      <c r="V21" s="112"/>
    </row>
    <row r="22" spans="1:22" ht="14.25" thickTop="1" thickBot="1" x14ac:dyDescent="0.25">
      <c r="A22" s="147" t="s">
        <v>122</v>
      </c>
      <c r="B22" s="33" t="s">
        <v>347</v>
      </c>
      <c r="C22" s="112"/>
      <c r="D22" s="112"/>
      <c r="E22" s="112"/>
      <c r="F22" s="112"/>
      <c r="G22" s="112"/>
      <c r="H22" s="112"/>
      <c r="I22" s="112"/>
      <c r="J22" s="112"/>
      <c r="K22" s="112"/>
      <c r="L22" s="112"/>
      <c r="M22" s="112"/>
      <c r="N22" s="112"/>
      <c r="O22" s="112"/>
      <c r="P22" s="112"/>
      <c r="Q22" s="112"/>
      <c r="R22" s="112"/>
      <c r="S22" s="112"/>
      <c r="T22" s="112"/>
      <c r="U22" s="112"/>
      <c r="V22" s="112"/>
    </row>
    <row r="23" spans="1:22" ht="14.25" thickTop="1" thickBot="1" x14ac:dyDescent="0.25">
      <c r="A23" s="147" t="s">
        <v>123</v>
      </c>
      <c r="B23" s="33" t="s">
        <v>348</v>
      </c>
      <c r="C23" s="112"/>
      <c r="D23" s="112"/>
      <c r="E23" s="112"/>
      <c r="F23" s="112"/>
      <c r="G23" s="112"/>
      <c r="H23" s="112"/>
      <c r="I23" s="112"/>
      <c r="J23" s="112"/>
      <c r="K23" s="112"/>
      <c r="L23" s="112"/>
      <c r="M23" s="112"/>
      <c r="N23" s="112"/>
      <c r="O23" s="112"/>
      <c r="P23" s="112"/>
      <c r="Q23" s="112"/>
      <c r="R23" s="112"/>
      <c r="S23" s="112"/>
      <c r="T23" s="112"/>
      <c r="U23" s="112"/>
      <c r="V23" s="112"/>
    </row>
    <row r="24" spans="1:22" ht="14.25" thickTop="1" thickBot="1" x14ac:dyDescent="0.25">
      <c r="A24" s="147" t="s">
        <v>124</v>
      </c>
      <c r="B24" s="33" t="s">
        <v>349</v>
      </c>
      <c r="C24" s="112"/>
      <c r="D24" s="112"/>
      <c r="E24" s="112"/>
      <c r="F24" s="112"/>
      <c r="G24" s="112"/>
      <c r="H24" s="112"/>
      <c r="I24" s="112"/>
      <c r="J24" s="112"/>
      <c r="K24" s="112"/>
      <c r="L24" s="112"/>
      <c r="M24" s="112"/>
      <c r="N24" s="112"/>
      <c r="O24" s="112"/>
      <c r="P24" s="112"/>
      <c r="Q24" s="112"/>
      <c r="R24" s="112"/>
      <c r="S24" s="112"/>
      <c r="T24" s="112"/>
      <c r="U24" s="112"/>
      <c r="V24" s="112"/>
    </row>
    <row r="25" spans="1:22" ht="14.25" thickTop="1" thickBot="1" x14ac:dyDescent="0.25">
      <c r="A25" s="147" t="s">
        <v>125</v>
      </c>
      <c r="B25" s="33" t="s">
        <v>350</v>
      </c>
      <c r="C25" s="112"/>
      <c r="D25" s="112"/>
      <c r="E25" s="112"/>
      <c r="F25" s="112"/>
      <c r="G25" s="112"/>
      <c r="H25" s="112"/>
      <c r="I25" s="112"/>
      <c r="J25" s="112"/>
      <c r="K25" s="112"/>
      <c r="L25" s="112"/>
      <c r="M25" s="112"/>
      <c r="N25" s="112"/>
      <c r="O25" s="112"/>
      <c r="P25" s="112"/>
      <c r="Q25" s="112"/>
      <c r="R25" s="112"/>
      <c r="S25" s="112"/>
      <c r="T25" s="112"/>
      <c r="U25" s="112"/>
      <c r="V25" s="112"/>
    </row>
    <row r="26" spans="1:22" ht="14.25" thickTop="1" thickBot="1" x14ac:dyDescent="0.25">
      <c r="A26" s="147" t="s">
        <v>126</v>
      </c>
      <c r="B26" s="33"/>
      <c r="C26" s="112"/>
      <c r="D26" s="112"/>
      <c r="E26" s="112"/>
      <c r="F26" s="112"/>
      <c r="G26" s="112"/>
      <c r="H26" s="112"/>
      <c r="I26" s="112"/>
      <c r="J26" s="112"/>
      <c r="K26" s="112"/>
      <c r="L26" s="112"/>
      <c r="M26" s="112"/>
      <c r="N26" s="112"/>
      <c r="O26" s="112"/>
      <c r="P26" s="112"/>
      <c r="Q26" s="112"/>
      <c r="R26" s="112"/>
      <c r="S26" s="112"/>
      <c r="T26" s="112"/>
      <c r="U26" s="112"/>
      <c r="V26" s="112"/>
    </row>
    <row r="27" spans="1:22" ht="14.25" thickTop="1" thickBot="1" x14ac:dyDescent="0.25">
      <c r="A27" s="147" t="s">
        <v>127</v>
      </c>
      <c r="B27" s="33"/>
      <c r="C27" s="112"/>
      <c r="D27" s="112"/>
      <c r="E27" s="112"/>
      <c r="F27" s="112"/>
      <c r="G27" s="112"/>
      <c r="H27" s="112"/>
      <c r="I27" s="112"/>
      <c r="J27" s="112"/>
      <c r="K27" s="112"/>
      <c r="L27" s="112"/>
      <c r="M27" s="112"/>
      <c r="N27" s="112"/>
      <c r="O27" s="112"/>
      <c r="P27" s="112"/>
      <c r="Q27" s="112"/>
      <c r="R27" s="112"/>
      <c r="S27" s="112"/>
      <c r="T27" s="112"/>
      <c r="U27" s="112"/>
      <c r="V27" s="112"/>
    </row>
    <row r="28" spans="1:22" ht="14.25" thickTop="1" thickBot="1" x14ac:dyDescent="0.25">
      <c r="A28" s="147" t="s">
        <v>128</v>
      </c>
      <c r="B28" s="33"/>
      <c r="C28" s="112"/>
      <c r="D28" s="112"/>
      <c r="E28" s="112"/>
      <c r="F28" s="112"/>
      <c r="G28" s="112"/>
      <c r="H28" s="112"/>
      <c r="I28" s="112"/>
      <c r="J28" s="112"/>
      <c r="K28" s="112"/>
      <c r="L28" s="112"/>
      <c r="M28" s="112"/>
      <c r="N28" s="112"/>
      <c r="O28" s="112"/>
      <c r="P28" s="112"/>
      <c r="Q28" s="112"/>
      <c r="R28" s="112"/>
      <c r="S28" s="112"/>
      <c r="T28" s="112"/>
      <c r="U28" s="112"/>
      <c r="V28" s="112"/>
    </row>
    <row r="29" spans="1:22" ht="14.25" thickTop="1" thickBot="1" x14ac:dyDescent="0.25">
      <c r="A29" s="147" t="s">
        <v>129</v>
      </c>
      <c r="B29" s="33"/>
      <c r="C29" s="112"/>
      <c r="D29" s="112"/>
      <c r="E29" s="112"/>
      <c r="F29" s="112"/>
      <c r="G29" s="112"/>
      <c r="H29" s="112"/>
      <c r="I29" s="112"/>
      <c r="J29" s="112"/>
      <c r="K29" s="112"/>
      <c r="L29" s="112"/>
      <c r="M29" s="112"/>
      <c r="N29" s="112"/>
      <c r="O29" s="112"/>
      <c r="P29" s="112"/>
      <c r="Q29" s="112"/>
      <c r="R29" s="112"/>
      <c r="S29" s="112"/>
      <c r="T29" s="112"/>
      <c r="U29" s="112"/>
      <c r="V29" s="112"/>
    </row>
    <row r="30" spans="1:22" ht="14.25" thickTop="1" thickBot="1" x14ac:dyDescent="0.25">
      <c r="A30" s="147" t="s">
        <v>130</v>
      </c>
      <c r="B30" s="33"/>
      <c r="C30" s="112"/>
      <c r="D30" s="112"/>
      <c r="E30" s="112"/>
      <c r="F30" s="112"/>
      <c r="G30" s="112"/>
      <c r="H30" s="112"/>
      <c r="I30" s="112"/>
      <c r="J30" s="112"/>
      <c r="K30" s="112"/>
      <c r="L30" s="112"/>
      <c r="M30" s="112"/>
      <c r="N30" s="112"/>
      <c r="O30" s="112"/>
      <c r="P30" s="112"/>
      <c r="Q30" s="112"/>
      <c r="R30" s="112"/>
      <c r="S30" s="112"/>
      <c r="T30" s="112"/>
      <c r="U30" s="112"/>
      <c r="V30" s="112"/>
    </row>
    <row r="31" spans="1:22" ht="14.25" thickTop="1" thickBot="1" x14ac:dyDescent="0.25">
      <c r="A31" s="148" t="s">
        <v>131</v>
      </c>
      <c r="B31" s="33"/>
      <c r="C31" s="72"/>
      <c r="D31" s="72"/>
      <c r="E31" s="72"/>
      <c r="F31" s="72"/>
      <c r="G31" s="72"/>
      <c r="H31" s="72"/>
      <c r="I31" s="72"/>
      <c r="J31" s="72"/>
      <c r="K31" s="72"/>
      <c r="L31" s="72"/>
      <c r="M31" s="72"/>
      <c r="N31" s="72"/>
      <c r="O31" s="72"/>
      <c r="P31" s="72"/>
      <c r="Q31" s="72"/>
      <c r="R31" s="72"/>
      <c r="S31" s="72"/>
      <c r="T31" s="72"/>
      <c r="U31" s="72"/>
      <c r="V31" s="72"/>
    </row>
    <row r="32" spans="1:22" ht="14.25" thickTop="1" thickBot="1" x14ac:dyDescent="0.25">
      <c r="A32" s="142" t="s">
        <v>4</v>
      </c>
      <c r="B32" s="33"/>
      <c r="C32" s="82"/>
      <c r="D32" s="82"/>
      <c r="E32" s="82"/>
      <c r="F32" s="82"/>
      <c r="G32" s="82"/>
      <c r="H32" s="82"/>
      <c r="I32" s="82"/>
      <c r="J32" s="82"/>
      <c r="K32" s="82"/>
      <c r="L32" s="82"/>
      <c r="M32" s="82"/>
      <c r="N32" s="82"/>
      <c r="O32" s="82"/>
      <c r="P32" s="82"/>
      <c r="Q32" s="82"/>
      <c r="R32" s="82"/>
      <c r="S32" s="82"/>
      <c r="T32" s="82"/>
      <c r="U32" s="82"/>
      <c r="V32" s="82"/>
    </row>
  </sheetData>
  <sheetProtection algorithmName="SHA-512" hashValue="S7y5m5syqPTZJ1NySkVb/tctw90+Ui75mop++eSc+ku5UwwGlpofMSggVmXblNTrNi2QqrJl3pY2aQvEUxgDWA==" saltValue="1rYeHorNUHx+sdWDTzFs2Q==" spinCount="100000" sheet="1" formatCells="0" formatColumns="0" formatRows="0" insertColumns="0" insertRows="0" insertHyperlinks="0" sort="0" autoFilter="0"/>
  <conditionalFormatting sqref="C12">
    <cfRule type="duplicateValues" dxfId="27" priority="3"/>
  </conditionalFormatting>
  <conditionalFormatting sqref="C13">
    <cfRule type="duplicateValues" dxfId="26" priority="2"/>
  </conditionalFormatting>
  <dataValidations count="10">
    <dataValidation type="custom" allowBlank="1" showErrorMessage="1" errorTitle="Must be DID" error="Must be an 11 digit dialable number. No hyphens or spaces." promptTitle="Dialable Number" prompt="Number to include in the hunt group. This can be the Pilot number of another hunt group to perform more complex call handling. Must be an 11 digit dialable number. No hyphens or spaces." sqref="D12:V31">
      <formula1>AND(LEN(D12)=11,ISNONTEXT(D12))</formula1>
    </dataValidation>
    <dataValidation allowBlank="1" showErrorMessage="1" promptTitle="Hunt Group Name" prompt="Please enter a unique name to identify and/or describe the hunt group." sqref="D2:V2"/>
    <dataValidation type="whole" allowBlank="1" showInputMessage="1" showErrorMessage="1" sqref="C3:C5">
      <formula1>0</formula1>
      <formula2>99999999999</formula2>
    </dataValidation>
    <dataValidation type="whole" allowBlank="1" showInputMessage="1" showErrorMessage="1" sqref="B6:V6 C7:V7">
      <formula1>0</formula1>
      <formula2>3600</formula2>
    </dataValidation>
    <dataValidation allowBlank="1" showInputMessage="1" showErrorMessage="1" promptTitle="Most common is Broadcast" prompt="Broadcast - Ring all numbers at the same time_x000a__x000a_Circular - Ring in order starting after the last called number_x000a__x000a_Longest Idle - Ring the number sitting idle the longest_x000a__x000a_Top Down - Ring in order always starting with the first number_x000a_" sqref="B8"/>
    <dataValidation allowBlank="1" showErrorMessage="1" promptTitle="Hunt Group Name" prompt="Please enter a unique name to identify and/or describe the hunt group." sqref="C2"/>
    <dataValidation type="custom" allowBlank="1" showErrorMessage="1" errorTitle="Must be DID" error="Must be an 11 digit dialable number. No hyphens or spaces." promptTitle="Dialable Number" prompt="Number to include in the hunt group. This can be the Pilot number of another hunt group to perform more complex call handling. Must be an 11 digit dialable number. No hyphens or spaces." sqref="C14:C31">
      <formula1>AND(LEN(C14)=11,ISNONTEXT(C14))</formula1>
    </dataValidation>
    <dataValidation type="whole" allowBlank="1" showErrorMessage="1" sqref="D3:V5">
      <formula1>0</formula1>
      <formula2>99999999999</formula2>
    </dataValidation>
    <dataValidation type="custom" allowBlank="1" showErrorMessage="1" errorTitle="Invalid Input" error="Enter a valid 11-digit DID containing only numeric values with no spaces" sqref="C12">
      <formula1>AND(LEN(C12)=11,ISNONTEXT(C12))</formula1>
    </dataValidation>
    <dataValidation type="custom" allowBlank="1" showInputMessage="1" showErrorMessage="1" sqref="C13">
      <formula1>AND(LEN(C13)=11,ISNONTEXT(C13),TRIM(LEFT(C13,1))="1")</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E1F9698C-DF00-4973-BA19-288BFC82973C}">
            <xm:f>IF('Start Here'!$G$18="Yes",IF(C2="",TRUE,FALSE),FALSE)</xm:f>
            <x14:dxf>
              <fill>
                <patternFill>
                  <bgColor rgb="FFFF7575"/>
                </patternFill>
              </fill>
            </x14:dxf>
          </x14:cfRule>
          <xm:sqref>C2:C5 C7:C12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ErrorMessage="1" errorTitle="Use Drop Down List" error="Use Drop Down List" promptTitle="Distribution Algorithm" prompt="Broadcast - Ring all numbers at the same time_x000a__x000a_Circular - Ring in order starting after the last called number_x000a__x000a_Longest Idle - Ring the number sitting idle the longest_x000a__x000a_Top Down - Ring in order always starting with the first number_x000a_">
          <x14:formula1>
            <xm:f>Values!$C$2:$C$5</xm:f>
          </x14:formula1>
          <xm:sqref>C8:V8</xm:sqref>
        </x14:dataValidation>
        <x14:dataValidation type="list" allowBlank="1" showInputMessage="1" showErrorMessage="1" errorTitle="Use Drop Down List" error="Use Drop Down List" promptTitle="Ring No Answer Algorithm" prompt="What to do after the Ring No Answer Timeout.">
          <x14:formula1>
            <xm:f>Values!$E$2:$E$5</xm:f>
          </x14:formula1>
          <xm:sqref>B9:B11</xm:sqref>
        </x14:dataValidation>
        <x14:dataValidation type="list" allowBlank="1" showErrorMessage="1" errorTitle="Use Drop Down List" error="Use Drop Down List" promptTitle="Ring No Answer Algorithm" prompt="What to do after the Ring No Answer Timeout.">
          <x14:formula1>
            <xm:f>Values!$E$2:$E$5</xm:f>
          </x14:formula1>
          <xm:sqref>C9:V11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Values</vt:lpstr>
      <vt:lpstr>Start Here</vt:lpstr>
      <vt:lpstr>e911</vt:lpstr>
      <vt:lpstr>Profiles</vt:lpstr>
      <vt:lpstr>Video Profiles</vt:lpstr>
      <vt:lpstr>Fax2Mail</vt:lpstr>
      <vt:lpstr>Side Cars</vt:lpstr>
      <vt:lpstr>Call Pickup Grps</vt:lpstr>
      <vt:lpstr>Hunt Grps</vt:lpstr>
      <vt:lpstr>Auto Attend</vt:lpstr>
      <vt:lpstr>Call Rcrdg</vt:lpstr>
      <vt:lpstr>Informacast</vt:lpstr>
      <vt:lpstr>Contact Ctr</vt:lpstr>
      <vt:lpstr>Billing</vt:lpstr>
      <vt:lpstr>Validations</vt:lpstr>
      <vt:lpstr>Network Capacity Calculator</vt:lpstr>
      <vt:lpstr>All_DIDs</vt:lpstr>
      <vt:lpstr>CC_DIDs</vt:lpstr>
      <vt:lpstr>DID</vt:lpstr>
      <vt:lpstr>Hunt_Groups</vt:lpstr>
      <vt:lpstr>Loc_Codes</vt:lpstr>
    </vt:vector>
  </TitlesOfParts>
  <Company>Cincinnati Bell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Mason, Sandra</dc:creator>
  <cp:lastModifiedBy>Mason, Sandra</cp:lastModifiedBy>
  <dcterms:created xsi:type="dcterms:W3CDTF">2018-05-02T11:54:14Z</dcterms:created>
  <dcterms:modified xsi:type="dcterms:W3CDTF">2018-06-21T15:56:07Z</dcterms:modified>
</cp:coreProperties>
</file>